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11250" activeTab="0"/>
  </bookViews>
  <sheets>
    <sheet name="XbarR" sheetId="1" r:id="rId1"/>
    <sheet name="XbarS" sheetId="2" r:id="rId2"/>
    <sheet name="© Terms" sheetId="3" r:id="rId3"/>
  </sheets>
  <definedNames>
    <definedName name="d2values">{1.128,1.693,2.059,2.326,2.534,2.704,2.847,2.97,3.078,3.173,3.258,3.336,3.407,3.472,3.532,3.588,3.64,3.689,3.735,3.778,3.819,3.858,3.895,3.931}</definedName>
    <definedName name="d3values">{0.853,0.888,0.88,0.864,0.848,0.833,0.82,0.808,0.797,0.787,0.778,0.77,0.763,0.756,0.75,0.744,0.739,0.734,0.729,0.724,0.72,0.716,0.712,0.708}</definedName>
    <definedName name="_xlnm.Print_Area" localSheetId="0">'XbarR'!$A$1:$I$83</definedName>
    <definedName name="_xlnm.Print_Area" localSheetId="1">'XbarS'!$A$1:$I$83</definedName>
    <definedName name="valuevx">42.314159</definedName>
  </definedNames>
  <calcPr fullCalcOnLoad="1"/>
</workbook>
</file>

<file path=xl/comments1.xml><?xml version="1.0" encoding="utf-8"?>
<comments xmlns="http://schemas.openxmlformats.org/spreadsheetml/2006/main">
  <authors>
    <author>Vertex42</author>
  </authors>
  <commentList>
    <comment ref="B6" authorId="0">
      <text>
        <r>
          <rPr>
            <sz val="8"/>
            <rFont val="Tahoma"/>
            <family val="0"/>
          </rPr>
          <t>The number of measurements within each sample. For this chart, all samples are assumed to be the same size. In this spreadsheet, the sample size must be between 2 and 25.</t>
        </r>
      </text>
    </comment>
    <comment ref="B7" authorId="0">
      <text>
        <r>
          <rPr>
            <sz val="8"/>
            <rFont val="Tahoma"/>
            <family val="0"/>
          </rPr>
          <t xml:space="preserve">The </t>
        </r>
        <r>
          <rPr>
            <i/>
            <sz val="8"/>
            <rFont val="Tahoma"/>
            <family val="2"/>
          </rPr>
          <t>k</t>
        </r>
        <r>
          <rPr>
            <sz val="8"/>
            <rFont val="Tahoma"/>
            <family val="0"/>
          </rPr>
          <t>-value is number of standard deviations (typically 3) that the upper and lower control limits are placed away from the center line.</t>
        </r>
      </text>
    </comment>
    <comment ref="B41" authorId="0">
      <text>
        <r>
          <rPr>
            <b/>
            <sz val="8"/>
            <rFont val="Tahoma"/>
            <family val="2"/>
          </rPr>
          <t>R-bar</t>
        </r>
        <r>
          <rPr>
            <sz val="8"/>
            <rFont val="Tahoma"/>
            <family val="0"/>
          </rPr>
          <t xml:space="preserve"> is the mean of the Ranges in the data table and is used as the center line for the R-Chart.</t>
        </r>
      </text>
    </comment>
    <comment ref="B42" authorId="0">
      <text>
        <r>
          <rPr>
            <sz val="8"/>
            <rFont val="Tahoma"/>
            <family val="0"/>
          </rPr>
          <t>The estimated process mean is calculated as the mean of the X-bar values from the data table. It is used as the Center Line for the X-bar Chart.</t>
        </r>
      </text>
    </comment>
    <comment ref="B43" authorId="0">
      <text>
        <r>
          <rPr>
            <sz val="8"/>
            <rFont val="Tahoma"/>
            <family val="0"/>
          </rPr>
          <t>The estimated process standard deviation.</t>
        </r>
      </text>
    </comment>
    <comment ref="G43" authorId="0">
      <text>
        <r>
          <rPr>
            <sz val="8"/>
            <rFont val="Tahoma"/>
            <family val="0"/>
          </rPr>
          <t xml:space="preserve">The </t>
        </r>
        <r>
          <rPr>
            <b/>
            <sz val="8"/>
            <rFont val="Tahoma"/>
            <family val="2"/>
          </rPr>
          <t>Cp index</t>
        </r>
        <r>
          <rPr>
            <sz val="8"/>
            <rFont val="Tahoma"/>
            <family val="0"/>
          </rPr>
          <t xml:space="preserve"> is calculated as (USL-LSL)/(6*</t>
        </r>
        <r>
          <rPr>
            <i/>
            <sz val="8"/>
            <rFont val="Tahoma"/>
            <family val="2"/>
          </rPr>
          <t>sigma</t>
        </r>
        <r>
          <rPr>
            <sz val="8"/>
            <rFont val="Tahoma"/>
            <family val="0"/>
          </rPr>
          <t xml:space="preserve">) where </t>
        </r>
        <r>
          <rPr>
            <i/>
            <sz val="8"/>
            <rFont val="Tahoma"/>
            <family val="2"/>
          </rPr>
          <t>sigma</t>
        </r>
        <r>
          <rPr>
            <sz val="8"/>
            <rFont val="Tahoma"/>
            <family val="0"/>
          </rPr>
          <t xml:space="preserve"> is the process standard deviation. You want Cp to be greater than 1.</t>
        </r>
      </text>
    </comment>
    <comment ref="B44" authorId="0">
      <text>
        <r>
          <rPr>
            <sz val="8"/>
            <rFont val="Tahoma"/>
            <family val="0"/>
          </rPr>
          <t xml:space="preserve">This is the </t>
        </r>
        <r>
          <rPr>
            <b/>
            <sz val="8"/>
            <rFont val="Tahoma"/>
            <family val="2"/>
          </rPr>
          <t>standard deviation of the sample mean</t>
        </r>
        <r>
          <rPr>
            <sz val="8"/>
            <rFont val="Tahoma"/>
            <family val="0"/>
          </rPr>
          <t>, calculated as the process standard deviation divided by the square root of the sample size.</t>
        </r>
      </text>
    </comment>
    <comment ref="G44" authorId="0">
      <text>
        <r>
          <rPr>
            <sz val="8"/>
            <rFont val="Tahoma"/>
            <family val="0"/>
          </rPr>
          <t xml:space="preserve">The </t>
        </r>
        <r>
          <rPr>
            <b/>
            <sz val="8"/>
            <rFont val="Tahoma"/>
            <family val="2"/>
          </rPr>
          <t>CPU index</t>
        </r>
        <r>
          <rPr>
            <sz val="8"/>
            <rFont val="Tahoma"/>
            <family val="0"/>
          </rPr>
          <t xml:space="preserve"> is the </t>
        </r>
        <r>
          <rPr>
            <b/>
            <sz val="8"/>
            <rFont val="Tahoma"/>
            <family val="2"/>
          </rPr>
          <t>upper capability index</t>
        </r>
        <r>
          <rPr>
            <sz val="8"/>
            <rFont val="Tahoma"/>
            <family val="0"/>
          </rPr>
          <t xml:space="preserve"> for when you are only given an upper spec limit, USL. You want CPU &gt; 1</t>
        </r>
      </text>
    </comment>
    <comment ref="G45" authorId="0">
      <text>
        <r>
          <rPr>
            <sz val="8"/>
            <rFont val="Tahoma"/>
            <family val="0"/>
          </rPr>
          <t xml:space="preserve">The </t>
        </r>
        <r>
          <rPr>
            <b/>
            <sz val="8"/>
            <rFont val="Tahoma"/>
            <family val="2"/>
          </rPr>
          <t>CPL index</t>
        </r>
        <r>
          <rPr>
            <sz val="8"/>
            <rFont val="Tahoma"/>
            <family val="0"/>
          </rPr>
          <t xml:space="preserve"> is the </t>
        </r>
        <r>
          <rPr>
            <b/>
            <sz val="8"/>
            <rFont val="Tahoma"/>
            <family val="2"/>
          </rPr>
          <t>lower capability index</t>
        </r>
        <r>
          <rPr>
            <sz val="8"/>
            <rFont val="Tahoma"/>
            <family val="0"/>
          </rPr>
          <t xml:space="preserve"> for when you are only given a lower spec limit, LSL. You want a CPL &gt; 1.</t>
        </r>
      </text>
    </comment>
    <comment ref="G46" authorId="0">
      <text>
        <r>
          <rPr>
            <sz val="8"/>
            <rFont val="Tahoma"/>
            <family val="0"/>
          </rPr>
          <t xml:space="preserve">The </t>
        </r>
        <r>
          <rPr>
            <b/>
            <sz val="8"/>
            <rFont val="Tahoma"/>
            <family val="2"/>
          </rPr>
          <t>Cpk index</t>
        </r>
        <r>
          <rPr>
            <sz val="8"/>
            <rFont val="Tahoma"/>
            <family val="0"/>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0"/>
          </rPr>
          <t xml:space="preserve"> measures the proportion of the output that is within the spec limits, assuming a Normal population distribution.</t>
        </r>
      </text>
    </comment>
    <comment ref="B53" authorId="0">
      <text>
        <r>
          <rPr>
            <b/>
            <sz val="8"/>
            <rFont val="Tahoma"/>
            <family val="0"/>
          </rPr>
          <t>Probability of a Type I Error (</t>
        </r>
        <r>
          <rPr>
            <b/>
            <sz val="8"/>
            <rFont val="Symbol"/>
            <family val="1"/>
          </rPr>
          <t>a</t>
        </r>
        <r>
          <rPr>
            <b/>
            <sz val="8"/>
            <rFont val="Tahoma"/>
            <family val="0"/>
          </rPr>
          <t>):</t>
        </r>
        <r>
          <rPr>
            <sz val="8"/>
            <rFont val="Tahoma"/>
            <family val="0"/>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0"/>
          </rPr>
          <t>In-Control Average Run Length:</t>
        </r>
        <r>
          <rPr>
            <sz val="8"/>
            <rFont val="Tahoma"/>
            <family val="0"/>
          </rPr>
          <t xml:space="preserve">
If the process is </t>
        </r>
        <r>
          <rPr>
            <b/>
            <sz val="8"/>
            <rFont val="Tahoma"/>
            <family val="2"/>
          </rPr>
          <t>in-control</t>
        </r>
        <r>
          <rPr>
            <sz val="8"/>
            <rFont val="Tahoma"/>
            <family val="0"/>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0"/>
          </rPr>
          <t xml:space="preserve"> is the </t>
        </r>
        <r>
          <rPr>
            <b/>
            <sz val="8"/>
            <rFont val="Tahoma"/>
            <family val="2"/>
          </rPr>
          <t>sample mean</t>
        </r>
        <r>
          <rPr>
            <sz val="8"/>
            <rFont val="Tahoma"/>
            <family val="0"/>
          </rPr>
          <t xml:space="preserve"> calculated as the sum of the observations divided by the number of observations in the sample (n).</t>
        </r>
      </text>
    </comment>
    <comment ref="C57" authorId="0">
      <text>
        <r>
          <rPr>
            <sz val="8"/>
            <rFont val="Tahoma"/>
            <family val="0"/>
          </rPr>
          <t xml:space="preserve">The </t>
        </r>
        <r>
          <rPr>
            <b/>
            <sz val="8"/>
            <rFont val="Tahoma"/>
            <family val="2"/>
          </rPr>
          <t>range</t>
        </r>
        <r>
          <rPr>
            <sz val="8"/>
            <rFont val="Tahoma"/>
            <family val="0"/>
          </rPr>
          <t xml:space="preserve"> for each sample is calculated as the Max value minus the Min value.</t>
        </r>
      </text>
    </comment>
  </commentList>
</comments>
</file>

<file path=xl/comments2.xml><?xml version="1.0" encoding="utf-8"?>
<comments xmlns="http://schemas.openxmlformats.org/spreadsheetml/2006/main">
  <authors>
    <author>Vertex42</author>
  </authors>
  <commentList>
    <comment ref="B6" authorId="0">
      <text>
        <r>
          <rPr>
            <sz val="8"/>
            <rFont val="Tahoma"/>
            <family val="0"/>
          </rPr>
          <t>The number of measurements within each sample. For this chart, all samples are assumed to be the same size. In this spreadsheet, the sample size must be between 2 and 25.</t>
        </r>
      </text>
    </comment>
    <comment ref="B7" authorId="0">
      <text>
        <r>
          <rPr>
            <sz val="8"/>
            <rFont val="Tahoma"/>
            <family val="0"/>
          </rPr>
          <t xml:space="preserve">The </t>
        </r>
        <r>
          <rPr>
            <i/>
            <sz val="8"/>
            <rFont val="Tahoma"/>
            <family val="2"/>
          </rPr>
          <t>k</t>
        </r>
        <r>
          <rPr>
            <sz val="8"/>
            <rFont val="Tahoma"/>
            <family val="0"/>
          </rPr>
          <t>-value is number of standard deviations (typically 3) that the upper and lower control limits are placed away from the center line.</t>
        </r>
      </text>
    </comment>
    <comment ref="B41" authorId="0">
      <text>
        <r>
          <rPr>
            <b/>
            <sz val="8"/>
            <rFont val="Tahoma"/>
            <family val="2"/>
          </rPr>
          <t>s-bar</t>
        </r>
        <r>
          <rPr>
            <sz val="8"/>
            <rFont val="Tahoma"/>
            <family val="0"/>
          </rPr>
          <t xml:space="preserve"> is the mean of the sample standard deviations from the data table. It is the center line for the S Chart.</t>
        </r>
      </text>
    </comment>
    <comment ref="B42" authorId="0">
      <text>
        <r>
          <rPr>
            <sz val="8"/>
            <rFont val="Tahoma"/>
            <family val="0"/>
          </rPr>
          <t>c4 is a factor that depends on the sample size and can be found tabulated in most control chart factor tables. Assuming the population distribution is Normal, c4 is used to find the mean and standard deviation of the sample standard deviation.</t>
        </r>
      </text>
    </comment>
    <comment ref="B43" authorId="0">
      <text>
        <r>
          <rPr>
            <sz val="8"/>
            <rFont val="Tahoma"/>
            <family val="0"/>
          </rPr>
          <t>The estimated population standard deviation. This is calculated by dividing s-bar by c4.</t>
        </r>
      </text>
    </comment>
    <comment ref="G43" authorId="0">
      <text>
        <r>
          <rPr>
            <sz val="8"/>
            <rFont val="Tahoma"/>
            <family val="0"/>
          </rPr>
          <t xml:space="preserve">The </t>
        </r>
        <r>
          <rPr>
            <b/>
            <sz val="8"/>
            <rFont val="Tahoma"/>
            <family val="2"/>
          </rPr>
          <t>Cp index</t>
        </r>
        <r>
          <rPr>
            <sz val="8"/>
            <rFont val="Tahoma"/>
            <family val="0"/>
          </rPr>
          <t xml:space="preserve"> is calculated as (USL-LSL)/(6*</t>
        </r>
        <r>
          <rPr>
            <i/>
            <sz val="8"/>
            <rFont val="Tahoma"/>
            <family val="2"/>
          </rPr>
          <t>sigma</t>
        </r>
        <r>
          <rPr>
            <sz val="8"/>
            <rFont val="Tahoma"/>
            <family val="0"/>
          </rPr>
          <t xml:space="preserve">) where </t>
        </r>
        <r>
          <rPr>
            <i/>
            <sz val="8"/>
            <rFont val="Tahoma"/>
            <family val="2"/>
          </rPr>
          <t>sigma</t>
        </r>
        <r>
          <rPr>
            <sz val="8"/>
            <rFont val="Tahoma"/>
            <family val="0"/>
          </rPr>
          <t xml:space="preserve"> is the process standard deviation. You want Cp to be greater than 1.</t>
        </r>
      </text>
    </comment>
    <comment ref="B44" authorId="0">
      <text>
        <r>
          <rPr>
            <sz val="8"/>
            <rFont val="Tahoma"/>
            <family val="0"/>
          </rPr>
          <t>The estimated process mean is calculated as the mean of the X-bar values from the data table. It is used as the Center Line for the X-bar Chart.</t>
        </r>
      </text>
    </comment>
    <comment ref="G44" authorId="0">
      <text>
        <r>
          <rPr>
            <sz val="8"/>
            <rFont val="Tahoma"/>
            <family val="0"/>
          </rPr>
          <t xml:space="preserve">The </t>
        </r>
        <r>
          <rPr>
            <b/>
            <sz val="8"/>
            <rFont val="Tahoma"/>
            <family val="2"/>
          </rPr>
          <t>CPU index</t>
        </r>
        <r>
          <rPr>
            <sz val="8"/>
            <rFont val="Tahoma"/>
            <family val="0"/>
          </rPr>
          <t xml:space="preserve"> is the </t>
        </r>
        <r>
          <rPr>
            <b/>
            <sz val="8"/>
            <rFont val="Tahoma"/>
            <family val="2"/>
          </rPr>
          <t>upper capability index</t>
        </r>
        <r>
          <rPr>
            <sz val="8"/>
            <rFont val="Tahoma"/>
            <family val="0"/>
          </rPr>
          <t xml:space="preserve"> for when you are only given an upper spec limit, USL. You want CPU &gt; 1</t>
        </r>
      </text>
    </comment>
    <comment ref="B45" authorId="0">
      <text>
        <r>
          <rPr>
            <sz val="8"/>
            <rFont val="Tahoma"/>
            <family val="0"/>
          </rPr>
          <t xml:space="preserve">This is the </t>
        </r>
        <r>
          <rPr>
            <b/>
            <sz val="8"/>
            <rFont val="Tahoma"/>
            <family val="2"/>
          </rPr>
          <t>standard deviation of the sample mean</t>
        </r>
        <r>
          <rPr>
            <sz val="8"/>
            <rFont val="Tahoma"/>
            <family val="0"/>
          </rPr>
          <t>, calculated as the process standard deviation divided by the square root of the sample size.</t>
        </r>
      </text>
    </comment>
    <comment ref="G45" authorId="0">
      <text>
        <r>
          <rPr>
            <sz val="8"/>
            <rFont val="Tahoma"/>
            <family val="0"/>
          </rPr>
          <t xml:space="preserve">The </t>
        </r>
        <r>
          <rPr>
            <b/>
            <sz val="8"/>
            <rFont val="Tahoma"/>
            <family val="2"/>
          </rPr>
          <t>CPL index</t>
        </r>
        <r>
          <rPr>
            <sz val="8"/>
            <rFont val="Tahoma"/>
            <family val="0"/>
          </rPr>
          <t xml:space="preserve"> is the </t>
        </r>
        <r>
          <rPr>
            <b/>
            <sz val="8"/>
            <rFont val="Tahoma"/>
            <family val="2"/>
          </rPr>
          <t>lower capability index</t>
        </r>
        <r>
          <rPr>
            <sz val="8"/>
            <rFont val="Tahoma"/>
            <family val="0"/>
          </rPr>
          <t xml:space="preserve"> for when you are only given a lower spec limit, LSL. You want a CPL &gt; 1.</t>
        </r>
      </text>
    </comment>
    <comment ref="B46" authorId="0">
      <text>
        <r>
          <rPr>
            <sz val="8"/>
            <rFont val="Tahoma"/>
            <family val="0"/>
          </rPr>
          <t xml:space="preserve">This is the </t>
        </r>
        <r>
          <rPr>
            <b/>
            <sz val="8"/>
            <rFont val="Tahoma"/>
            <family val="2"/>
          </rPr>
          <t>standard deviation of the sample mean</t>
        </r>
        <r>
          <rPr>
            <sz val="8"/>
            <rFont val="Tahoma"/>
            <family val="0"/>
          </rPr>
          <t>, calculated from the estimated population standard deviation and c4.</t>
        </r>
      </text>
    </comment>
    <comment ref="G46" authorId="0">
      <text>
        <r>
          <rPr>
            <sz val="8"/>
            <rFont val="Tahoma"/>
            <family val="0"/>
          </rPr>
          <t xml:space="preserve">The </t>
        </r>
        <r>
          <rPr>
            <b/>
            <sz val="8"/>
            <rFont val="Tahoma"/>
            <family val="2"/>
          </rPr>
          <t>Cpk index</t>
        </r>
        <r>
          <rPr>
            <sz val="8"/>
            <rFont val="Tahoma"/>
            <family val="0"/>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0"/>
          </rPr>
          <t xml:space="preserve"> measures the proportion of the output that is within the spec limits, assuming a Normal population distribution.</t>
        </r>
      </text>
    </comment>
    <comment ref="B53" authorId="0">
      <text>
        <r>
          <rPr>
            <b/>
            <sz val="8"/>
            <rFont val="Tahoma"/>
            <family val="0"/>
          </rPr>
          <t>Probability of a Type I Error (</t>
        </r>
        <r>
          <rPr>
            <b/>
            <sz val="8"/>
            <rFont val="Symbol"/>
            <family val="1"/>
          </rPr>
          <t>a</t>
        </r>
        <r>
          <rPr>
            <b/>
            <sz val="8"/>
            <rFont val="Tahoma"/>
            <family val="0"/>
          </rPr>
          <t>):</t>
        </r>
        <r>
          <rPr>
            <sz val="8"/>
            <rFont val="Tahoma"/>
            <family val="0"/>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0"/>
          </rPr>
          <t>In-Control Average Run Length:</t>
        </r>
        <r>
          <rPr>
            <sz val="8"/>
            <rFont val="Tahoma"/>
            <family val="0"/>
          </rPr>
          <t xml:space="preserve">
If the process is </t>
        </r>
        <r>
          <rPr>
            <b/>
            <sz val="8"/>
            <rFont val="Tahoma"/>
            <family val="2"/>
          </rPr>
          <t>in-control</t>
        </r>
        <r>
          <rPr>
            <sz val="8"/>
            <rFont val="Tahoma"/>
            <family val="0"/>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0"/>
          </rPr>
          <t xml:space="preserve"> is the </t>
        </r>
        <r>
          <rPr>
            <b/>
            <sz val="8"/>
            <rFont val="Tahoma"/>
            <family val="2"/>
          </rPr>
          <t>sample mean</t>
        </r>
        <r>
          <rPr>
            <sz val="8"/>
            <rFont val="Tahoma"/>
            <family val="0"/>
          </rPr>
          <t xml:space="preserve"> calculated as the sum of the observations divided by the number of observations in the sample (n).</t>
        </r>
      </text>
    </comment>
    <comment ref="C57" authorId="0">
      <text>
        <r>
          <rPr>
            <sz val="8"/>
            <rFont val="Tahoma"/>
            <family val="0"/>
          </rPr>
          <t xml:space="preserve">The </t>
        </r>
        <r>
          <rPr>
            <b/>
            <sz val="8"/>
            <rFont val="Tahoma"/>
            <family val="2"/>
          </rPr>
          <t>sample standard deviation</t>
        </r>
        <r>
          <rPr>
            <sz val="8"/>
            <rFont val="Tahoma"/>
            <family val="0"/>
          </rPr>
          <t xml:space="preserve"> for each sample.</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<sst xmlns="http://schemas.openxmlformats.org/spreadsheetml/2006/main" count="113" uniqueCount="71">
  <si>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</si>
  <si>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</si>
  <si>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</si>
  <si>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</si>
  <si>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</si>
  <si>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</si>
  <si>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</si>
  <si>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</si>
  <si>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</si>
  <si>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</si>
  <si>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</si>
  <si>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</si>
  <si>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</si>
  <si>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</si>
  <si>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</si>
  <si>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</si>
  <si>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2009-2011 Vertex42 LLC. All rights reserved.</t>
  </si>
  <si>
    <t>[Date]</t>
  </si>
  <si>
    <t>© 2009 Vertex42 LLC</t>
  </si>
  <si>
    <t>HELP</t>
  </si>
  <si>
    <t>Sample</t>
  </si>
  <si>
    <t>[Title or Process]</t>
  </si>
  <si>
    <t>CL</t>
  </si>
  <si>
    <t>UCL</t>
  </si>
  <si>
    <t>k</t>
  </si>
  <si>
    <t>LCL</t>
  </si>
  <si>
    <t>Quality Characteristic</t>
  </si>
  <si>
    <t>Data Table</t>
  </si>
  <si>
    <t>X-bar</t>
  </si>
  <si>
    <t>ARL</t>
  </si>
  <si>
    <t>samples</t>
  </si>
  <si>
    <t>Insert rows above the gray line</t>
  </si>
  <si>
    <t>a</t>
  </si>
  <si>
    <t>Range</t>
  </si>
  <si>
    <t>Statistics from Data Table</t>
  </si>
  <si>
    <t>R-bar</t>
  </si>
  <si>
    <t>Control Limits for X-bar Chart</t>
  </si>
  <si>
    <t>Control Limits for R Chart</t>
  </si>
  <si>
    <t>X-bar Chart</t>
  </si>
  <si>
    <t>R Chart</t>
  </si>
  <si>
    <t>Average Thickness (mm), X-bar</t>
  </si>
  <si>
    <t>Process Capability</t>
  </si>
  <si>
    <t>Upper Spec Limit, USL</t>
  </si>
  <si>
    <t>Lower Spec Limit, LSL</t>
  </si>
  <si>
    <t>CPU</t>
  </si>
  <si>
    <t>CPL</t>
  </si>
  <si>
    <t>Percent Yield</t>
  </si>
  <si>
    <t>Control Chart for Mean and Range</t>
  </si>
  <si>
    <t>Control Chart for Mean and Standard Deviation</t>
  </si>
  <si>
    <t>s-bar</t>
  </si>
  <si>
    <t>Control Limits for S Chart</t>
  </si>
  <si>
    <t>St. Dev., s</t>
  </si>
  <si>
    <r>
      <t xml:space="preserve">Sample Size, </t>
    </r>
    <r>
      <rPr>
        <i/>
        <sz val="10"/>
        <rFont val="Arial"/>
        <family val="2"/>
      </rPr>
      <t>n</t>
    </r>
  </si>
  <si>
    <r>
      <t xml:space="preserve">Process Mean, </t>
    </r>
    <r>
      <rPr>
        <sz val="10"/>
        <rFont val="Symbol"/>
        <family val="1"/>
      </rPr>
      <t>m</t>
    </r>
    <r>
      <rPr>
        <sz val="10"/>
        <rFont val="Arial"/>
        <family val="2"/>
      </rPr>
      <t>-hat</t>
    </r>
  </si>
  <si>
    <r>
      <t xml:space="preserve">Process St.Dev., </t>
    </r>
    <r>
      <rPr>
        <sz val="10"/>
        <rFont val="Symbol"/>
        <family val="1"/>
      </rPr>
      <t>s</t>
    </r>
    <r>
      <rPr>
        <sz val="10"/>
        <rFont val="Arial"/>
        <family val="2"/>
      </rPr>
      <t>-hat</t>
    </r>
  </si>
  <si>
    <r>
      <t>C</t>
    </r>
    <r>
      <rPr>
        <vertAlign val="subscript"/>
        <sz val="10"/>
        <rFont val="Arial"/>
        <family val="2"/>
      </rPr>
      <t>p</t>
    </r>
  </si>
  <si>
    <r>
      <t>s</t>
    </r>
    <r>
      <rPr>
        <vertAlign val="subscript"/>
        <sz val="10"/>
        <rFont val="Arial"/>
        <family val="2"/>
      </rPr>
      <t>X-bar</t>
    </r>
  </si>
  <si>
    <r>
      <t>C</t>
    </r>
    <r>
      <rPr>
        <vertAlign val="subscript"/>
        <sz val="10"/>
        <rFont val="Arial"/>
        <family val="2"/>
      </rPr>
      <t>pk</t>
    </r>
  </si>
  <si>
    <r>
      <t>CL</t>
    </r>
    <r>
      <rPr>
        <vertAlign val="subscript"/>
        <sz val="10"/>
        <rFont val="Arial"/>
        <family val="2"/>
      </rPr>
      <t>X-bar</t>
    </r>
  </si>
  <si>
    <r>
      <t>CL</t>
    </r>
    <r>
      <rPr>
        <vertAlign val="subscript"/>
        <sz val="10"/>
        <rFont val="Arial"/>
        <family val="2"/>
      </rPr>
      <t>R</t>
    </r>
  </si>
  <si>
    <r>
      <t>UCL</t>
    </r>
    <r>
      <rPr>
        <vertAlign val="subscript"/>
        <sz val="10"/>
        <rFont val="Arial"/>
        <family val="2"/>
      </rPr>
      <t>X-bar</t>
    </r>
  </si>
  <si>
    <r>
      <t>CL+k</t>
    </r>
    <r>
      <rPr>
        <sz val="10"/>
        <rFont val="Symbol"/>
        <family val="1"/>
      </rPr>
      <t>s</t>
    </r>
    <r>
      <rPr>
        <vertAlign val="subscript"/>
        <sz val="10"/>
        <rFont val="Arial"/>
        <family val="2"/>
      </rPr>
      <t>X-bar</t>
    </r>
  </si>
  <si>
    <r>
      <t>UCL</t>
    </r>
    <r>
      <rPr>
        <vertAlign val="subscript"/>
        <sz val="10"/>
        <rFont val="Arial"/>
        <family val="2"/>
      </rPr>
      <t>R</t>
    </r>
  </si>
  <si>
    <r>
      <t>LCL</t>
    </r>
    <r>
      <rPr>
        <vertAlign val="subscript"/>
        <sz val="10"/>
        <rFont val="Arial"/>
        <family val="2"/>
      </rPr>
      <t>X-bar</t>
    </r>
  </si>
  <si>
    <r>
      <t>CL-k</t>
    </r>
    <r>
      <rPr>
        <sz val="10"/>
        <rFont val="Symbol"/>
        <family val="1"/>
      </rPr>
      <t>s</t>
    </r>
    <r>
      <rPr>
        <vertAlign val="subscript"/>
        <sz val="10"/>
        <rFont val="Arial"/>
        <family val="2"/>
      </rPr>
      <t>X-bar</t>
    </r>
  </si>
  <si>
    <r>
      <t>LCL</t>
    </r>
    <r>
      <rPr>
        <vertAlign val="subscript"/>
        <sz val="10"/>
        <rFont val="Arial"/>
        <family val="2"/>
      </rPr>
      <t>R</t>
    </r>
  </si>
  <si>
    <r>
      <t>c</t>
    </r>
    <r>
      <rPr>
        <vertAlign val="subscript"/>
        <sz val="10"/>
        <rFont val="Arial"/>
        <family val="2"/>
      </rPr>
      <t>4</t>
    </r>
  </si>
  <si>
    <r>
      <t>s</t>
    </r>
    <r>
      <rPr>
        <vertAlign val="subscript"/>
        <sz val="10"/>
        <rFont val="Arial"/>
        <family val="2"/>
      </rPr>
      <t>s</t>
    </r>
  </si>
  <si>
    <r>
      <t>CL</t>
    </r>
    <r>
      <rPr>
        <vertAlign val="subscript"/>
        <sz val="10"/>
        <rFont val="Arial"/>
        <family val="2"/>
      </rPr>
      <t>S</t>
    </r>
  </si>
  <si>
    <r>
      <t>UCL</t>
    </r>
    <r>
      <rPr>
        <vertAlign val="subscript"/>
        <sz val="10"/>
        <rFont val="Arial"/>
        <family val="2"/>
      </rPr>
      <t>S</t>
    </r>
  </si>
  <si>
    <r>
      <t>LCL</t>
    </r>
    <r>
      <rPr>
        <vertAlign val="subscript"/>
        <sz val="10"/>
        <rFont val="Arial"/>
        <family val="2"/>
      </rPr>
      <t>S</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</si>
</sst>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 numFmtId="171" formatCode="#\ &quot;units&quot;"/>
    <numFmt numFmtId="172" formatCode="_(&quot;$&quot;* #,##0.00_);[Red]_(&quot;$&quot;* \(#,##0.00\);_(&quot;$&quot;* &quot;-&quot;??_);_(@_)"/>
    <numFmt numFmtId="173" formatCode="0.0"/>
    <numFmt numFmtId="174" formatCode="d"/>
    <numFmt numFmtId="175" formatCode="[$-409]h:mm:ss\ AM/PM"/>
    <numFmt numFmtId="176" formatCode="[$-409]h:mm\ AM/PM;@"/>
    <numFmt numFmtId="177" formatCode="h\ AM/PM"/>
    <numFmt numFmtId="178" formatCode="[$-409]dddd\,\ mmmm\ dd\,\ yyyy"/>
    <numFmt numFmtId="179" formatCode="ddd\,\ mmmm\ dd\,\ yyyy"/>
    <numFmt numFmtId="180" formatCode="ddd\,\ mmmm\ d\,\ yyyy"/>
    <numFmt numFmtId="181" formatCode="mmmm\ d\,\ yyyy"/>
    <numFmt numFmtId="182" formatCode="0.000%"/>
    <numFmt numFmtId="183" formatCode="0.0000000"/>
    <numFmt numFmtId="184" formatCode="0.000000"/>
    <numFmt numFmtId="185" formatCode="0.00000"/>
    <numFmt numFmtId="186" formatCode="0.0000"/>
    <numFmt numFmtId="187" formatCode="0.000"/>
    <numFmt numFmtId="188" formatCode="&quot;$&quot;#,##0.0_);\(&quot;$&quot;#,##0.0\)"/>
    <numFmt numFmtId="189" formatCode="_(* #,##0.0_);_(* \(#,##0.0\);_(* &quot;-&quot;?_);_(@_)"/>
    <numFmt numFmtId="190" formatCode="_(#,##0.00_);[Red]_(\(#,##0.00\);_(&quot;-&quot;??_);_(@_)"/>
    <numFmt numFmtId="191" formatCode="_(#,##0_);_(\(#,##0\);_(&quot;-&quot;_);_(@_)"/>
    <numFmt numFmtId="192" formatCode="0\ &quot;units&quot;"/>
    <numFmt numFmtId="193" formatCode="#,###\ &quot;units&quot;"/>
    <numFmt numFmtId="194" formatCode="#,##0_)"/>
    <numFmt numFmtId="195" formatCode="#,##0.0_)"/>
    <numFmt numFmtId="196" formatCode="#,##0.00_)"/>
    <numFmt numFmtId="197" formatCode="0.00000000"/>
    <numFmt numFmtId="198" formatCode="0.0000%"/>
    <numFmt numFmtId="199" formatCode="0.000000000000000000"/>
  </numFmts>
  <fonts count="48">
    <font>
      <sz val="10"/>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8"/>
      <name val="Arial"/>
      <family val="0"/>
    </font>
    <font>
      <b/>
      <sz val="10"/>
      <name val="Arial"/>
      <family val="2"/>
    </font>
    <font>
      <sz val="9"/>
      <name val="Arial"/>
      <family val="2"/>
    </font>
    <font>
      <sz val="8.75"/>
      <name val="Arial"/>
      <family val="2"/>
    </font>
    <font>
      <b/>
      <sz val="8.75"/>
      <name val="Arial"/>
      <family val="2"/>
    </font>
    <font>
      <b/>
      <sz val="9"/>
      <name val="Arial"/>
      <family val="2"/>
    </font>
    <font>
      <b/>
      <sz val="18"/>
      <color indexed="53"/>
      <name val="Arial"/>
      <family val="2"/>
    </font>
    <font>
      <i/>
      <sz val="10"/>
      <name val="Arial"/>
      <family val="2"/>
    </font>
    <font>
      <sz val="10"/>
      <name val="Symbol"/>
      <family val="1"/>
    </font>
    <font>
      <vertAlign val="subscript"/>
      <sz val="10"/>
      <name val="Arial"/>
      <family val="2"/>
    </font>
    <font>
      <b/>
      <sz val="12"/>
      <color indexed="9"/>
      <name val="Arial"/>
      <family val="2"/>
    </font>
    <font>
      <sz val="10"/>
      <color indexed="9"/>
      <name val="Arial"/>
      <family val="2"/>
    </font>
    <font>
      <i/>
      <sz val="10"/>
      <color indexed="9"/>
      <name val="Arial"/>
      <family val="2"/>
    </font>
    <font>
      <sz val="10"/>
      <color indexed="55"/>
      <name val="Arial"/>
      <family val="2"/>
    </font>
    <font>
      <i/>
      <sz val="8"/>
      <name val="Arial"/>
      <family val="2"/>
    </font>
    <font>
      <i/>
      <sz val="8"/>
      <name val="Tahoma"/>
      <family val="2"/>
    </font>
    <font>
      <b/>
      <sz val="8"/>
      <name val="Symbol"/>
      <family val="1"/>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0" fillId="0" borderId="0">
      <alignment/>
      <protection/>
    </xf>
    <xf numFmtId="0" fontId="0" fillId="5" borderId="7" applyNumberFormat="0" applyFont="0" applyAlignment="0" applyProtection="0"/>
    <xf numFmtId="0" fontId="16" fillId="17"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applyAlignment="1">
      <alignment/>
    </xf>
    <xf numFmtId="0" fontId="20" fillId="0" borderId="10" xfId="0" applyNumberFormat="1" applyFont="1" applyFill="1" applyBorder="1" applyAlignment="1">
      <alignment vertical="top"/>
    </xf>
    <xf numFmtId="0" fontId="20" fillId="0" borderId="0" xfId="0" applyFont="1" applyFill="1" applyBorder="1" applyAlignment="1">
      <alignment/>
    </xf>
    <xf numFmtId="0" fontId="21" fillId="0" borderId="0" xfId="0" applyNumberFormat="1" applyFont="1" applyFill="1" applyBorder="1" applyAlignment="1">
      <alignment vertical="top"/>
    </xf>
    <xf numFmtId="0" fontId="21" fillId="0" borderId="0" xfId="0" applyFont="1" applyFill="1" applyBorder="1" applyAlignment="1">
      <alignment/>
    </xf>
    <xf numFmtId="0" fontId="21" fillId="0" borderId="0" xfId="57" applyFont="1" applyFill="1" applyBorder="1">
      <alignment/>
      <protection/>
    </xf>
    <xf numFmtId="0" fontId="21" fillId="0" borderId="0" xfId="57" applyNumberFormat="1" applyFont="1" applyFill="1" applyBorder="1" applyAlignment="1">
      <alignment vertical="top"/>
      <protection/>
    </xf>
    <xf numFmtId="0" fontId="21" fillId="0" borderId="0" xfId="0" applyNumberFormat="1" applyFont="1" applyFill="1" applyBorder="1" applyAlignment="1">
      <alignment vertical="top" wrapText="1"/>
    </xf>
    <xf numFmtId="0" fontId="22" fillId="0" borderId="0" xfId="0" applyNumberFormat="1" applyFont="1" applyFill="1" applyBorder="1" applyAlignment="1">
      <alignment vertical="top"/>
    </xf>
    <xf numFmtId="0" fontId="23" fillId="17" borderId="11"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vertical="top" wrapText="1"/>
    </xf>
    <xf numFmtId="0" fontId="0" fillId="0" borderId="0" xfId="0" applyFill="1" applyBorder="1" applyAlignment="1">
      <alignment/>
    </xf>
    <xf numFmtId="0" fontId="26" fillId="0" borderId="0" xfId="53" applyNumberFormat="1" applyFont="1" applyFill="1" applyBorder="1" applyAlignment="1" applyProtection="1">
      <alignment vertical="top" wrapText="1"/>
      <protection/>
    </xf>
    <xf numFmtId="0" fontId="36"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Alignment="1" applyProtection="1">
      <alignment/>
      <protection/>
    </xf>
    <xf numFmtId="14" fontId="0" fillId="0" borderId="0" xfId="0" applyNumberFormat="1" applyFont="1" applyFill="1" applyAlignment="1" applyProtection="1">
      <alignment horizontal="left"/>
      <protection locked="0"/>
    </xf>
    <xf numFmtId="0" fontId="31" fillId="0" borderId="0" xfId="0" applyFont="1" applyFill="1" applyAlignment="1" applyProtection="1">
      <alignment horizontal="right"/>
      <protection/>
    </xf>
    <xf numFmtId="0" fontId="0" fillId="0" borderId="0" xfId="0" applyFont="1" applyAlignment="1" applyProtection="1">
      <alignment horizontal="left"/>
      <protection/>
    </xf>
    <xf numFmtId="0" fontId="12" fillId="0" borderId="0" xfId="53" applyAlignment="1" applyProtection="1">
      <alignment/>
      <protection/>
    </xf>
    <xf numFmtId="0" fontId="0" fillId="0" borderId="0" xfId="0" applyFont="1" applyAlignment="1" applyProtection="1">
      <alignment horizontal="right"/>
      <protection/>
    </xf>
    <xf numFmtId="0" fontId="31" fillId="0" borderId="0" xfId="0" applyFont="1" applyAlignment="1" applyProtection="1">
      <alignment horizontal="right" indent="1"/>
      <protection/>
    </xf>
    <xf numFmtId="0" fontId="0" fillId="0" borderId="12"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0" xfId="0" applyFont="1" applyAlignment="1">
      <alignment horizontal="right" indent="1"/>
    </xf>
    <xf numFmtId="0" fontId="0" fillId="0" borderId="7" xfId="0" applyFont="1" applyFill="1" applyBorder="1" applyAlignment="1" applyProtection="1">
      <alignment/>
      <protection/>
    </xf>
    <xf numFmtId="0" fontId="37" fillId="0" borderId="0" xfId="0" applyFont="1" applyAlignment="1">
      <alignment horizontal="right" indent="1"/>
    </xf>
    <xf numFmtId="0" fontId="0" fillId="0" borderId="7" xfId="0" applyFill="1" applyBorder="1" applyAlignment="1">
      <alignment/>
    </xf>
    <xf numFmtId="0" fontId="24" fillId="2" borderId="0" xfId="0" applyFont="1" applyFill="1" applyAlignment="1" applyProtection="1">
      <alignment/>
      <protection/>
    </xf>
    <xf numFmtId="0" fontId="0" fillId="0" borderId="0" xfId="0" applyFont="1" applyFill="1" applyAlignment="1">
      <alignment horizontal="right" indent="1"/>
    </xf>
    <xf numFmtId="187" fontId="0" fillId="0" borderId="0" xfId="0" applyNumberFormat="1" applyFont="1" applyAlignment="1" applyProtection="1">
      <alignment/>
      <protection/>
    </xf>
    <xf numFmtId="0" fontId="0" fillId="0" borderId="0" xfId="0" applyFont="1" applyAlignment="1" applyProtection="1">
      <alignment horizontal="right" indent="1"/>
      <protection/>
    </xf>
    <xf numFmtId="187" fontId="0" fillId="0" borderId="0" xfId="0" applyNumberFormat="1" applyFont="1" applyAlignment="1" applyProtection="1">
      <alignment horizontal="right"/>
      <protection/>
    </xf>
    <xf numFmtId="0" fontId="38" fillId="0" borderId="0" xfId="0" applyFont="1" applyAlignment="1" applyProtection="1">
      <alignment horizontal="right" indent="1"/>
      <protection/>
    </xf>
    <xf numFmtId="10" fontId="0" fillId="0" borderId="0" xfId="60" applyNumberFormat="1" applyFont="1" applyAlignment="1" applyProtection="1">
      <alignment horizontal="right"/>
      <protection/>
    </xf>
    <xf numFmtId="0" fontId="40" fillId="20" borderId="0" xfId="0" applyFont="1" applyFill="1" applyAlignment="1" applyProtection="1">
      <alignment/>
      <protection/>
    </xf>
    <xf numFmtId="0" fontId="41" fillId="20" borderId="0" xfId="0" applyFont="1" applyFill="1" applyAlignment="1" applyProtection="1">
      <alignment/>
      <protection/>
    </xf>
    <xf numFmtId="187" fontId="0" fillId="0" borderId="0" xfId="0" applyNumberFormat="1" applyFill="1" applyAlignment="1">
      <alignment/>
    </xf>
    <xf numFmtId="187" fontId="0" fillId="0" borderId="0" xfId="0" applyNumberFormat="1" applyFont="1" applyFill="1" applyAlignment="1" applyProtection="1">
      <alignment/>
      <protection/>
    </xf>
    <xf numFmtId="0" fontId="38" fillId="0" borderId="0" xfId="0" applyFont="1" applyFill="1" applyAlignment="1" applyProtection="1">
      <alignment horizontal="right" indent="1"/>
      <protection/>
    </xf>
    <xf numFmtId="186" fontId="0" fillId="0" borderId="0" xfId="60" applyNumberFormat="1" applyFont="1" applyFill="1" applyAlignment="1" applyProtection="1">
      <alignment/>
      <protection/>
    </xf>
    <xf numFmtId="0" fontId="0" fillId="0" borderId="0" xfId="0" applyFont="1" applyFill="1" applyAlignment="1" applyProtection="1">
      <alignment horizontal="right" indent="1"/>
      <protection/>
    </xf>
    <xf numFmtId="173" fontId="0" fillId="0" borderId="0" xfId="0" applyNumberFormat="1" applyFont="1" applyFill="1" applyAlignment="1" applyProtection="1">
      <alignment/>
      <protection/>
    </xf>
    <xf numFmtId="0" fontId="30" fillId="0" borderId="0" xfId="0" applyFont="1" applyFill="1" applyAlignment="1" applyProtection="1">
      <alignment/>
      <protection/>
    </xf>
    <xf numFmtId="0" fontId="24" fillId="0" borderId="0" xfId="0" applyFont="1" applyAlignment="1" applyProtection="1">
      <alignment/>
      <protection/>
    </xf>
    <xf numFmtId="0" fontId="42" fillId="20" borderId="15" xfId="0" applyFont="1" applyFill="1" applyBorder="1" applyAlignment="1">
      <alignment horizontal="right"/>
    </xf>
    <xf numFmtId="0" fontId="41" fillId="20" borderId="15" xfId="0" applyFont="1" applyFill="1" applyBorder="1" applyAlignment="1">
      <alignment horizontal="center"/>
    </xf>
    <xf numFmtId="0" fontId="0" fillId="2" borderId="0" xfId="0" applyFill="1" applyAlignment="1">
      <alignment horizontal="right"/>
    </xf>
    <xf numFmtId="0" fontId="0" fillId="2" borderId="0" xfId="0" applyFill="1" applyAlignment="1">
      <alignment/>
    </xf>
    <xf numFmtId="187" fontId="43" fillId="0" borderId="0" xfId="0" applyNumberFormat="1" applyFont="1" applyFill="1" applyAlignment="1" applyProtection="1">
      <alignment horizontal="center"/>
      <protection/>
    </xf>
    <xf numFmtId="0" fontId="37" fillId="17" borderId="0" xfId="0" applyFont="1" applyFill="1" applyAlignment="1" applyProtection="1">
      <alignment/>
      <protection/>
    </xf>
    <xf numFmtId="0" fontId="0" fillId="17" borderId="0" xfId="0" applyFont="1" applyFill="1" applyAlignment="1" applyProtection="1">
      <alignment/>
      <protection/>
    </xf>
    <xf numFmtId="0" fontId="44" fillId="0" borderId="0" xfId="0" applyFont="1" applyAlignment="1" applyProtection="1">
      <alignment/>
      <protection/>
    </xf>
    <xf numFmtId="186" fontId="0" fillId="0" borderId="0" xfId="0" applyNumberFormat="1" applyFont="1" applyFill="1" applyAlignment="1">
      <alignment horizontal="right"/>
    </xf>
    <xf numFmtId="14" fontId="0" fillId="0" borderId="0" xfId="0" applyNumberFormat="1" applyFont="1" applyFill="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XbarR!$B$57</c:f>
              <c:strCache>
                <c:ptCount val="1"/>
                <c:pt idx="0">
                  <c:v>X-bar</c:v>
                </c:pt>
              </c:strCache>
            </c:strRef>
          </c:tx>
          <c:extLst>
            <c:ext xmlns:c14="http://schemas.microsoft.com/office/drawing/2007/8/2/chart" uri="{6F2FDCE9-48DA-4B69-8628-5D25D57E5C99}">
              <c14:invertSolidFillFmt>
                <c14:spPr>
                  <a:solidFill>
                    <a:srgbClr val="000000"/>
                  </a:solidFill>
                </c14:spPr>
              </c14:invertSolidFillFmt>
            </c:ext>
          </c:extLst>
          <c:cat>
            <c:numRef>
              <c:f>XbarR!$A$58:$A$83</c:f>
              <c:numCache/>
            </c:numRef>
          </c:cat>
          <c:val>
            <c:numRef>
              <c:f>XbarR!$B$58:$B$83</c:f>
              <c:numCache/>
            </c:numRef>
          </c:val>
          <c:smooth val="0"/>
        </c:ser>
        <c:ser>
          <c:idx val="1"/>
          <c:order val="1"/>
          <c:tx>
            <c:strRef>
              <c:f>XbarR!$D$57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XbarR!$D$58:$D$83</c:f>
              <c:numCache/>
            </c:numRef>
          </c:val>
          <c:smooth val="0"/>
        </c:ser>
        <c:ser>
          <c:idx val="2"/>
          <c:order val="2"/>
          <c:tx>
            <c:strRef>
              <c:f>XbarR!$E$57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XbarR!$E$58:$E$83</c:f>
              <c:numCache/>
            </c:numRef>
          </c:val>
          <c:smooth val="0"/>
        </c:ser>
        <c:ser>
          <c:idx val="3"/>
          <c:order val="3"/>
          <c:tx>
            <c:strRef>
              <c:f>XbarR!$F$57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XbarR!$F$58:$F$83</c:f>
              <c:numCache/>
            </c:numRef>
          </c:val>
          <c:smooth val="0"/>
        </c:ser>
        <c:marker val="1"/>
        <c:axId val="52841767"/>
        <c:axId val="5813856"/>
      </c:lineChart>
      <c:catAx>
        <c:axId val="52841767"/>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5813856"/>
        <c:crosses val="autoZero"/>
        <c:auto val="1"/>
        <c:lblOffset val="100"/>
        <c:noMultiLvlLbl val="0"/>
      </c:catAx>
      <c:valAx>
        <c:axId val="5813856"/>
        <c:scaling>
          <c:orientation val="minMax"/>
        </c:scaling>
        <c:axPos val="l"/>
        <c:title>
          <c:tx>
            <c:strRef>
              <c:f>XbarR!$C$5</c:f>
            </c:strRef>
          </c:tx>
          <c:layout>
            <c:manualLayout>
              <c:xMode val="factor"/>
              <c:yMode val="factor"/>
              <c:x val="-0.002"/>
              <c:y val="0"/>
            </c:manualLayout>
          </c:layout>
          <c:overlay val="0"/>
          <c:spPr>
            <a:noFill/>
            <a:ln>
              <a:noFill/>
            </a:ln>
          </c:spPr>
          <c:txPr>
            <a:bodyPr vert="horz" rot="-5400000"/>
            <a:lstStyle/>
            <a:p>
              <a:pPr>
                <a:defRPr lang="en-US" cap="none" sz="875" b="1" i="0" u="none" baseline="0">
                  <a:latin typeface="Arial"/>
                  <a:ea typeface="Arial"/>
                  <a:cs typeface="Arial"/>
                </a:defRPr>
              </a:pPr>
            </a:p>
          </c:txPr>
        </c:title>
        <c:delete val="0"/>
        <c:numFmt formatCode="General" sourceLinked="1"/>
        <c:majorTickMark val="out"/>
        <c:minorTickMark val="none"/>
        <c:tickLblPos val="nextTo"/>
        <c:crossAx val="5284176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
          <c:w val="0.89175"/>
          <c:h val="0.92525"/>
        </c:manualLayout>
      </c:layout>
      <c:lineChart>
        <c:grouping val="standard"/>
        <c:varyColors val="0"/>
        <c:ser>
          <c:idx val="0"/>
          <c:order val="0"/>
          <c:tx>
            <c:strRef>
              <c:f>XbarR!$C$57</c:f>
              <c:strCache>
                <c:ptCount val="1"/>
                <c:pt idx="0">
                  <c:v>Range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XbarR!$C$58:$C$83</c:f>
              <c:numCache/>
            </c:numRef>
          </c:val>
          <c:smooth val="0"/>
        </c:ser>
        <c:ser>
          <c:idx val="1"/>
          <c:order val="1"/>
          <c:tx>
            <c:strRef>
              <c:f>XbarR!$G$57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XbarR!$G$58:$G$83</c:f>
              <c:numCache/>
            </c:numRef>
          </c:val>
          <c:smooth val="0"/>
        </c:ser>
        <c:ser>
          <c:idx val="2"/>
          <c:order val="2"/>
          <c:tx>
            <c:strRef>
              <c:f>XbarR!$H$57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XbarR!$H$58:$H$83</c:f>
              <c:numCache/>
            </c:numRef>
          </c:val>
          <c:smooth val="0"/>
        </c:ser>
        <c:ser>
          <c:idx val="3"/>
          <c:order val="3"/>
          <c:tx>
            <c:strRef>
              <c:f>XbarR!$I$57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XbarR!$I$58:$I$83</c:f>
              <c:numCache/>
            </c:numRef>
          </c:val>
          <c:smooth val="0"/>
        </c:ser>
        <c:marker val="1"/>
        <c:axId val="52324705"/>
        <c:axId val="1160298"/>
      </c:lineChart>
      <c:catAx>
        <c:axId val="52324705"/>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1160298"/>
        <c:crosses val="autoZero"/>
        <c:auto val="1"/>
        <c:lblOffset val="100"/>
        <c:noMultiLvlLbl val="0"/>
      </c:catAx>
      <c:valAx>
        <c:axId val="1160298"/>
        <c:scaling>
          <c:orientation val="minMax"/>
          <c:min val="0"/>
        </c:scaling>
        <c:axPos val="l"/>
        <c:title>
          <c:tx>
            <c:rich>
              <a:bodyPr vert="horz" rot="-5400000" anchor="ctr"/>
              <a:lstStyle/>
              <a:p>
                <a:pPr algn="ctr">
                  <a:defRPr/>
                </a:pPr>
                <a:r>
                  <a:rPr lang="en-US" cap="none" sz="900" b="1" i="0" u="none" baseline="0">
                    <a:latin typeface="Arial"/>
                    <a:ea typeface="Arial"/>
                    <a:cs typeface="Arial"/>
                  </a:rPr>
                  <a:t>Range</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crossAx val="5232470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XbarS!$B$57</c:f>
              <c:strCache>
                <c:ptCount val="1"/>
                <c:pt idx="0">
                  <c:v>X-bar</c:v>
                </c:pt>
              </c:strCache>
            </c:strRef>
          </c:tx>
          <c:extLst>
            <c:ext xmlns:c14="http://schemas.microsoft.com/office/drawing/2007/8/2/chart" uri="{6F2FDCE9-48DA-4B69-8628-5D25D57E5C99}">
              <c14:invertSolidFillFmt>
                <c14:spPr>
                  <a:solidFill>
                    <a:srgbClr val="000000"/>
                  </a:solidFill>
                </c14:spPr>
              </c14:invertSolidFillFmt>
            </c:ext>
          </c:extLst>
          <c:cat>
            <c:numRef>
              <c:f>XbarS!$A$58:$A$83</c:f>
              <c:numCache/>
            </c:numRef>
          </c:cat>
          <c:val>
            <c:numRef>
              <c:f>XbarS!$B$58:$B$83</c:f>
              <c:numCache/>
            </c:numRef>
          </c:val>
          <c:smooth val="0"/>
        </c:ser>
        <c:ser>
          <c:idx val="1"/>
          <c:order val="1"/>
          <c:tx>
            <c:strRef>
              <c:f>XbarS!$D$57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XbarS!$D$58:$D$83</c:f>
              <c:numCache/>
            </c:numRef>
          </c:val>
          <c:smooth val="0"/>
        </c:ser>
        <c:ser>
          <c:idx val="2"/>
          <c:order val="2"/>
          <c:tx>
            <c:strRef>
              <c:f>XbarS!$E$57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XbarS!$E$58:$E$83</c:f>
              <c:numCache/>
            </c:numRef>
          </c:val>
          <c:smooth val="0"/>
        </c:ser>
        <c:ser>
          <c:idx val="3"/>
          <c:order val="3"/>
          <c:tx>
            <c:strRef>
              <c:f>XbarS!$F$57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XbarS!$F$58:$F$83</c:f>
              <c:numCache/>
            </c:numRef>
          </c:val>
          <c:smooth val="0"/>
        </c:ser>
        <c:marker val="1"/>
        <c:axId val="10442683"/>
        <c:axId val="26875284"/>
      </c:lineChart>
      <c:catAx>
        <c:axId val="10442683"/>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26875284"/>
        <c:crosses val="autoZero"/>
        <c:auto val="1"/>
        <c:lblOffset val="100"/>
        <c:noMultiLvlLbl val="0"/>
      </c:catAx>
      <c:valAx>
        <c:axId val="26875284"/>
        <c:scaling>
          <c:orientation val="minMax"/>
          <c:min val="20"/>
        </c:scaling>
        <c:axPos val="l"/>
        <c:title>
          <c:tx>
            <c:strRef>
              <c:f>XbarS!$C$5</c:f>
            </c:strRef>
          </c:tx>
          <c:layout>
            <c:manualLayout>
              <c:xMode val="factor"/>
              <c:yMode val="factor"/>
              <c:x val="-0.002"/>
              <c:y val="0"/>
            </c:manualLayout>
          </c:layout>
          <c:overlay val="0"/>
          <c:spPr>
            <a:noFill/>
            <a:ln>
              <a:noFill/>
            </a:ln>
          </c:spPr>
          <c:txPr>
            <a:bodyPr vert="horz" rot="-5400000"/>
            <a:lstStyle/>
            <a:p>
              <a:pPr>
                <a:defRPr lang="en-US" cap="none" sz="875" b="1" i="0" u="none" baseline="0">
                  <a:latin typeface="Arial"/>
                  <a:ea typeface="Arial"/>
                  <a:cs typeface="Arial"/>
                </a:defRPr>
              </a:pPr>
            </a:p>
          </c:txPr>
        </c:title>
        <c:delete val="0"/>
        <c:numFmt formatCode="General" sourceLinked="1"/>
        <c:majorTickMark val="out"/>
        <c:minorTickMark val="none"/>
        <c:tickLblPos val="nextTo"/>
        <c:crossAx val="1044268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891"/>
          <c:h val="0.92525"/>
        </c:manualLayout>
      </c:layout>
      <c:lineChart>
        <c:grouping val="standard"/>
        <c:varyColors val="0"/>
        <c:ser>
          <c:idx val="0"/>
          <c:order val="0"/>
          <c:tx>
            <c:strRef>
              <c:f>XbarS!$C$57</c:f>
              <c:strCache>
                <c:ptCount val="1"/>
                <c:pt idx="0">
                  <c:v>St. Dev., 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XbarS!$C$58:$C$83</c:f>
              <c:numCache/>
            </c:numRef>
          </c:val>
          <c:smooth val="0"/>
        </c:ser>
        <c:ser>
          <c:idx val="1"/>
          <c:order val="1"/>
          <c:tx>
            <c:strRef>
              <c:f>XbarS!$G$57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XbarS!$G$58:$G$83</c:f>
              <c:numCache/>
            </c:numRef>
          </c:val>
          <c:smooth val="0"/>
        </c:ser>
        <c:ser>
          <c:idx val="2"/>
          <c:order val="2"/>
          <c:tx>
            <c:strRef>
              <c:f>XbarS!$H$57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XbarS!$H$58:$H$83</c:f>
              <c:numCache/>
            </c:numRef>
          </c:val>
          <c:smooth val="0"/>
        </c:ser>
        <c:ser>
          <c:idx val="3"/>
          <c:order val="3"/>
          <c:tx>
            <c:strRef>
              <c:f>XbarS!$I$57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XbarS!$I$58:$I$83</c:f>
              <c:numCache/>
            </c:numRef>
          </c:val>
          <c:smooth val="0"/>
        </c:ser>
        <c:marker val="1"/>
        <c:axId val="40550965"/>
        <c:axId val="29414366"/>
      </c:lineChart>
      <c:catAx>
        <c:axId val="40550965"/>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29414366"/>
        <c:crosses val="autoZero"/>
        <c:auto val="1"/>
        <c:lblOffset val="100"/>
        <c:noMultiLvlLbl val="0"/>
      </c:catAx>
      <c:valAx>
        <c:axId val="29414366"/>
        <c:scaling>
          <c:orientation val="minMax"/>
          <c:min val="0"/>
        </c:scaling>
        <c:axPos val="l"/>
        <c:title>
          <c:tx>
            <c:rich>
              <a:bodyPr vert="horz" rot="-5400000" anchor="ctr"/>
              <a:lstStyle/>
              <a:p>
                <a:pPr algn="ctr">
                  <a:defRPr/>
                </a:pPr>
                <a:r>
                  <a:rPr lang="en-US" cap="none" sz="900" b="1" i="0" u="none" baseline="0">
                    <a:latin typeface="Arial"/>
                    <a:ea typeface="Arial"/>
                    <a:cs typeface="Arial"/>
                  </a:rPr>
                  <a:t>Standard Deviation</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crossAx val="4055096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xdr:cNvPicPr preferRelativeResize="1">
          <a:picLocks noChangeAspect="1"/>
        </xdr:cNvPicPr>
      </xdr:nvPicPr>
      <xdr:blipFill>
        <a:blip r:embed="rId1"/>
        <a:stretch>
          <a:fillRect/>
        </a:stretch>
      </xdr:blipFill>
      <xdr:spPr>
        <a:xfrm>
          <a:off x="6638925" y="0"/>
          <a:ext cx="1343025" cy="295275"/>
        </a:xfrm>
        <a:prstGeom prst="rect">
          <a:avLst/>
        </a:prstGeom>
        <a:noFill/>
        <a:ln w="9525" cmpd="sng">
          <a:noFill/>
        </a:ln>
      </xdr:spPr>
    </xdr:pic>
    <xdr:clientData/>
  </xdr:twoCellAnchor>
  <xdr:oneCellAnchor>
    <xdr:from>
      <xdr:col>10</xdr:col>
      <xdr:colOff>0</xdr:colOff>
      <xdr:row>4</xdr:row>
      <xdr:rowOff>0</xdr:rowOff>
    </xdr:from>
    <xdr:ext cx="2276475" cy="3876675"/>
    <xdr:sp>
      <xdr:nvSpPr>
        <xdr:cNvPr id="2" name="Rectangle 2"/>
        <xdr:cNvSpPr>
          <a:spLocks/>
        </xdr:cNvSpPr>
      </xdr:nvSpPr>
      <xdr:spPr>
        <a:xfrm>
          <a:off x="6638925" y="781050"/>
          <a:ext cx="2276475" cy="3876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800" b="0" i="0" u="none" baseline="0">
              <a:latin typeface="Arial"/>
              <a:ea typeface="Arial"/>
              <a:cs typeface="Arial"/>
            </a:rPr>
            <a:t>
This Control Chart template creates an X-bar Chart and R Chart with control limits calculated from values contained in the data table. All samples are assumed to be the same size.
- Enter the label and the sample size for the quality characteristic that you are monitoring.
- Choose a k-value (typically 3) for setting the control limits.
- Replace the X-bar and Range values in the Data Table with your own data set (use Paste Special - Values).
- You can delete unused rows in the data table.
- If you need to insert additional rows in the data table, insert rows above the gray line below the table so that series in the chart expand accordingly. Copy the formulas for CL, UCL, and LCL to fill in the blank spaces.
-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27</xdr:row>
      <xdr:rowOff>0</xdr:rowOff>
    </xdr:from>
    <xdr:to>
      <xdr:col>8</xdr:col>
      <xdr:colOff>523875</xdr:colOff>
      <xdr:row>38</xdr:row>
      <xdr:rowOff>95250</xdr:rowOff>
    </xdr:to>
    <xdr:graphicFrame>
      <xdr:nvGraphicFramePr>
        <xdr:cNvPr id="4" name="Chart 4"/>
        <xdr:cNvGraphicFramePr/>
      </xdr:nvGraphicFramePr>
      <xdr:xfrm>
        <a:off x="0" y="4505325"/>
        <a:ext cx="6200775" cy="1876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xdr:cNvPicPr preferRelativeResize="1">
          <a:picLocks noChangeAspect="1"/>
        </xdr:cNvPicPr>
      </xdr:nvPicPr>
      <xdr:blipFill>
        <a:blip r:embed="rId1"/>
        <a:stretch>
          <a:fillRect/>
        </a:stretch>
      </xdr:blipFill>
      <xdr:spPr>
        <a:xfrm>
          <a:off x="6600825" y="0"/>
          <a:ext cx="1343025" cy="295275"/>
        </a:xfrm>
        <a:prstGeom prst="rect">
          <a:avLst/>
        </a:prstGeom>
        <a:noFill/>
        <a:ln w="9525" cmpd="sng">
          <a:noFill/>
        </a:ln>
      </xdr:spPr>
    </xdr:pic>
    <xdr:clientData/>
  </xdr:twoCellAnchor>
  <xdr:oneCellAnchor>
    <xdr:from>
      <xdr:col>10</xdr:col>
      <xdr:colOff>0</xdr:colOff>
      <xdr:row>4</xdr:row>
      <xdr:rowOff>0</xdr:rowOff>
    </xdr:from>
    <xdr:ext cx="2276475" cy="4152900"/>
    <xdr:sp>
      <xdr:nvSpPr>
        <xdr:cNvPr id="2" name="Rectangle 2"/>
        <xdr:cNvSpPr>
          <a:spLocks/>
        </xdr:cNvSpPr>
      </xdr:nvSpPr>
      <xdr:spPr>
        <a:xfrm>
          <a:off x="6600825" y="781050"/>
          <a:ext cx="2276475" cy="41529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800" b="0" i="0" u="none" baseline="0">
              <a:latin typeface="Arial"/>
              <a:ea typeface="Arial"/>
              <a:cs typeface="Arial"/>
            </a:rPr>
            <a:t>
This Control Chart template creates an X-bar Chart and Standard Deviation Chart (s Chart) with control limits calculated from values contained in the data table. All samples are assumed to be the same size.
- Enter the label and the sample size for the quality characteristic that you are monitoring.
- Choose a k-value (typically 3) for setting the control limits.
- Replace the X-bar and St.Dev. values in the Data Table with your own data set (use Paste Special - Values).
- You can delete unused rows in the data table.
- If you need to insert additional rows in the data table, insert rows above the gray line below the table so that series in the chart expand accordingly. Copy the formulas for CL, UCL, and LCL to fill in the blank spaces.
-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26</xdr:row>
      <xdr:rowOff>0</xdr:rowOff>
    </xdr:from>
    <xdr:to>
      <xdr:col>8</xdr:col>
      <xdr:colOff>523875</xdr:colOff>
      <xdr:row>37</xdr:row>
      <xdr:rowOff>95250</xdr:rowOff>
    </xdr:to>
    <xdr:graphicFrame>
      <xdr:nvGraphicFramePr>
        <xdr:cNvPr id="4" name="Chart 4"/>
        <xdr:cNvGraphicFramePr/>
      </xdr:nvGraphicFramePr>
      <xdr:xfrm>
        <a:off x="0" y="4343400"/>
        <a:ext cx="6162675" cy="1876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control-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control-chart.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84"/>
  <sheetViews>
    <sheetView showGridLines="0" tabSelected="1" workbookViewId="0" topLeftCell="A1">
      <selection activeCell="C5" sqref="C5"/>
    </sheetView>
  </sheetViews>
  <sheetFormatPr defaultColWidth="9.140625" defaultRowHeight="12.75"/>
  <cols>
    <col min="1" max="1" width="9.57421875" style="17" customWidth="1"/>
    <col min="2" max="2" width="12.7109375" style="17" customWidth="1"/>
    <col min="3" max="3" width="11.28125" style="17" customWidth="1"/>
    <col min="4" max="6" width="10.7109375" style="17" customWidth="1"/>
    <col min="7" max="7" width="8.7109375" style="17" customWidth="1"/>
    <col min="8" max="8" width="10.7109375" style="17" customWidth="1"/>
    <col min="9" max="9" width="8.7109375" style="17" customWidth="1"/>
    <col min="10" max="10" width="5.7109375" style="17" customWidth="1"/>
    <col min="11" max="13" width="13.421875" style="17" customWidth="1"/>
    <col min="14" max="16384" width="9.140625" style="17" customWidth="1"/>
  </cols>
  <sheetData>
    <row r="1" spans="1:8" ht="23.25">
      <c r="A1" s="14" t="s">
        <v>47</v>
      </c>
      <c r="B1" s="15"/>
      <c r="C1" s="15"/>
      <c r="D1" s="16"/>
      <c r="E1" s="16"/>
      <c r="F1" s="16"/>
      <c r="H1" s="16"/>
    </row>
    <row r="2" spans="1:11" ht="12.75">
      <c r="A2" s="18" t="s">
        <v>21</v>
      </c>
      <c r="D2" s="19"/>
      <c r="E2" s="19"/>
      <c r="F2" s="19"/>
      <c r="K2" s="19" t="s">
        <v>18</v>
      </c>
    </row>
    <row r="3" spans="1:11" ht="12.75">
      <c r="A3" s="59" t="s">
        <v>17</v>
      </c>
      <c r="B3" s="59"/>
      <c r="C3" s="20"/>
      <c r="D3" s="21"/>
      <c r="F3" s="22"/>
      <c r="K3" s="23" t="s">
        <v>19</v>
      </c>
    </row>
    <row r="4" spans="2:7" ht="12.75">
      <c r="B4" s="24"/>
      <c r="C4" s="24"/>
      <c r="D4" s="21"/>
      <c r="F4" s="22"/>
      <c r="G4" s="22"/>
    </row>
    <row r="5" spans="2:5" ht="12.75">
      <c r="B5" s="25" t="s">
        <v>26</v>
      </c>
      <c r="C5" s="26" t="s">
        <v>40</v>
      </c>
      <c r="D5" s="27"/>
      <c r="E5" s="28"/>
    </row>
    <row r="6" spans="2:3" ht="12.75">
      <c r="B6" s="29" t="s">
        <v>52</v>
      </c>
      <c r="C6" s="30">
        <v>5</v>
      </c>
    </row>
    <row r="7" spans="2:3" ht="12.75">
      <c r="B7" s="31" t="s">
        <v>24</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 r="F39" s="15"/>
    </row>
    <row r="40" spans="1:9" ht="15.75">
      <c r="A40" s="33" t="s">
        <v>34</v>
      </c>
      <c r="B40" s="33"/>
      <c r="C40" s="33"/>
      <c r="D40" s="33"/>
      <c r="F40" s="33" t="s">
        <v>41</v>
      </c>
      <c r="G40" s="33"/>
      <c r="H40" s="33"/>
      <c r="I40" s="33"/>
    </row>
    <row r="41" spans="2:8" ht="12.75">
      <c r="B41" s="34" t="s">
        <v>35</v>
      </c>
      <c r="C41" s="35">
        <f>AVERAGE(C58:C83)</f>
        <v>4.36</v>
      </c>
      <c r="G41" s="36" t="s">
        <v>42</v>
      </c>
      <c r="H41" s="32">
        <v>40</v>
      </c>
    </row>
    <row r="42" spans="2:8" ht="12.75">
      <c r="B42" s="36" t="s">
        <v>53</v>
      </c>
      <c r="C42" s="35">
        <f>AVERAGE(B58:B83)</f>
        <v>34.84</v>
      </c>
      <c r="G42" s="36" t="s">
        <v>43</v>
      </c>
      <c r="H42" s="32">
        <v>30</v>
      </c>
    </row>
    <row r="43" spans="2:8" ht="15.75">
      <c r="B43" s="36" t="s">
        <v>54</v>
      </c>
      <c r="C43" s="35">
        <f>C41/INDEX(d2values,0,C6-1)</f>
        <v>1.8744625967325883</v>
      </c>
      <c r="G43" s="36" t="s">
        <v>55</v>
      </c>
      <c r="H43" s="37">
        <f>IF(OR(H41="",H42="")," - ",(H41-H42)/(6*C43))</f>
        <v>0.8891437308868501</v>
      </c>
    </row>
    <row r="44" spans="2:8" ht="15.75">
      <c r="B44" s="38" t="s">
        <v>56</v>
      </c>
      <c r="C44" s="35">
        <f>C43/SQRT(C6)</f>
        <v>0.8382851575149685</v>
      </c>
      <c r="G44" s="36" t="s">
        <v>44</v>
      </c>
      <c r="H44" s="37">
        <f>IF(H41=""," - ",(H41-C42)/(3*C43))</f>
        <v>0.9175963302752286</v>
      </c>
    </row>
    <row r="45" spans="7:8" ht="12.75">
      <c r="G45" s="36" t="s">
        <v>45</v>
      </c>
      <c r="H45" s="37">
        <f>IF(H42=""," - ",(C42-H42)/(3*C43))</f>
        <v>0.8606911314984714</v>
      </c>
    </row>
    <row r="46" spans="7:8" ht="15.75">
      <c r="G46" s="36" t="s">
        <v>57</v>
      </c>
      <c r="H46" s="37">
        <f>IF(AND(H41="",H42="")," - ",MIN(H45,H44))</f>
        <v>0.8606911314984714</v>
      </c>
    </row>
    <row r="47" spans="7:8" ht="12.75">
      <c r="G47" s="36" t="s">
        <v>46</v>
      </c>
      <c r="H47" s="39">
        <f>IF(H41="",IF(H42=""," - ",1-NORMSDIST((H42-C42)/C43)),IF(H42="",NORMSDIST((H41-C42)/C43),NORMSDIST((H41-C42)/C43)-NORMSDIST((H42-C42)/C43)))</f>
        <v>0.9921350667488075</v>
      </c>
    </row>
    <row r="48" ht="12.75"/>
    <row r="49" spans="1:9" ht="15.75">
      <c r="A49" s="40" t="s">
        <v>36</v>
      </c>
      <c r="B49" s="41"/>
      <c r="C49" s="41"/>
      <c r="D49" s="41"/>
      <c r="F49" s="40" t="s">
        <v>37</v>
      </c>
      <c r="G49" s="41"/>
      <c r="H49" s="41"/>
      <c r="I49" s="41"/>
    </row>
    <row r="50" spans="1:8" ht="15.75">
      <c r="A50" s="15"/>
      <c r="B50" s="34" t="s">
        <v>58</v>
      </c>
      <c r="C50" s="42">
        <f>C42</f>
        <v>34.84</v>
      </c>
      <c r="D50" s="15"/>
      <c r="G50" s="34" t="s">
        <v>59</v>
      </c>
      <c r="H50" s="35">
        <f>C41</f>
        <v>4.36</v>
      </c>
    </row>
    <row r="51" spans="1:8" ht="15.75">
      <c r="A51" s="15"/>
      <c r="B51" s="34" t="s">
        <v>60</v>
      </c>
      <c r="C51" s="43">
        <f>C50+C7*C44</f>
        <v>37.35485547254491</v>
      </c>
      <c r="D51" s="15" t="s">
        <v>61</v>
      </c>
      <c r="G51" s="34" t="s">
        <v>62</v>
      </c>
      <c r="H51" s="35">
        <f>C41*(1+C7*INDEX(d3values,1,C6-1)/INDEX(d2values,1,C6-1))</f>
        <v>9.218607050730867</v>
      </c>
    </row>
    <row r="52" spans="1:8" ht="15.75">
      <c r="A52" s="15"/>
      <c r="B52" s="34" t="s">
        <v>63</v>
      </c>
      <c r="C52" s="43">
        <f>C50-C7*C44</f>
        <v>32.325144527455095</v>
      </c>
      <c r="D52" s="15" t="s">
        <v>64</v>
      </c>
      <c r="G52" s="34" t="s">
        <v>65</v>
      </c>
      <c r="H52" s="35">
        <f>C41*MAX(0,(1-C7*INDEX(d3values,1,C6-1)/INDEX(d2values,1,C6-1)))</f>
        <v>0</v>
      </c>
    </row>
    <row r="53" spans="1:8" ht="12.75">
      <c r="A53" s="15"/>
      <c r="B53" s="44" t="s">
        <v>32</v>
      </c>
      <c r="C53" s="45">
        <f>2*(1-NORMSDIST(C7))</f>
        <v>0.002699796063260207</v>
      </c>
      <c r="D53" s="15"/>
      <c r="F53" s="15"/>
      <c r="H53" s="34"/>
    </row>
    <row r="54" spans="1:8" ht="12.75">
      <c r="A54" s="15"/>
      <c r="B54" s="46" t="s">
        <v>29</v>
      </c>
      <c r="C54" s="47">
        <f>1/C53</f>
        <v>370.3983473449564</v>
      </c>
      <c r="D54" s="48" t="s">
        <v>30</v>
      </c>
      <c r="F54" s="15"/>
      <c r="H54" s="34"/>
    </row>
    <row r="55" ht="12.75"/>
    <row r="56" spans="1:8" ht="15.75">
      <c r="A56" s="49" t="s">
        <v>27</v>
      </c>
      <c r="D56" s="49" t="s">
        <v>38</v>
      </c>
      <c r="G56" s="49" t="s">
        <v>39</v>
      </c>
      <c r="H56" s="24"/>
    </row>
    <row r="57" spans="1:9" ht="12.75">
      <c r="A57" s="50" t="s">
        <v>20</v>
      </c>
      <c r="B57" s="50" t="s">
        <v>28</v>
      </c>
      <c r="C57" s="50" t="s">
        <v>33</v>
      </c>
      <c r="D57" s="51" t="s">
        <v>22</v>
      </c>
      <c r="E57" s="51" t="s">
        <v>23</v>
      </c>
      <c r="F57" s="51" t="s">
        <v>25</v>
      </c>
      <c r="G57" s="51" t="s">
        <v>22</v>
      </c>
      <c r="H57" s="51" t="s">
        <v>23</v>
      </c>
      <c r="I57" s="51" t="s">
        <v>25</v>
      </c>
    </row>
    <row r="58" spans="1:9" ht="12.75">
      <c r="A58" s="52">
        <v>1</v>
      </c>
      <c r="B58" s="53">
        <v>35.6</v>
      </c>
      <c r="C58" s="53">
        <v>4</v>
      </c>
      <c r="D58" s="54">
        <f aca="true" t="shared" si="0" ref="D58:D82">$C$50</f>
        <v>34.84</v>
      </c>
      <c r="E58" s="54">
        <f aca="true" t="shared" si="1" ref="E58:E82">$C$51</f>
        <v>37.35485547254491</v>
      </c>
      <c r="F58" s="54">
        <f aca="true" t="shared" si="2" ref="F58:F82">$C$52</f>
        <v>32.325144527455095</v>
      </c>
      <c r="G58" s="54">
        <f>$H$50</f>
        <v>4.36</v>
      </c>
      <c r="H58" s="54">
        <f>$H$51</f>
        <v>9.218607050730867</v>
      </c>
      <c r="I58" s="54">
        <f>$H$52</f>
        <v>0</v>
      </c>
    </row>
    <row r="59" spans="1:9" ht="12.75">
      <c r="A59" s="52">
        <v>2</v>
      </c>
      <c r="B59" s="53">
        <v>33.8</v>
      </c>
      <c r="C59" s="53">
        <v>5</v>
      </c>
      <c r="D59" s="54">
        <f t="shared" si="0"/>
        <v>34.84</v>
      </c>
      <c r="E59" s="54">
        <f t="shared" si="1"/>
        <v>37.35485547254491</v>
      </c>
      <c r="F59" s="54">
        <f t="shared" si="2"/>
        <v>32.325144527455095</v>
      </c>
      <c r="G59" s="54">
        <f aca="true" t="shared" si="3" ref="G59:G82">$H$50</f>
        <v>4.36</v>
      </c>
      <c r="H59" s="54">
        <f aca="true" t="shared" si="4" ref="H59:H82">$H$51</f>
        <v>9.218607050730867</v>
      </c>
      <c r="I59" s="54">
        <f aca="true" t="shared" si="5" ref="I59:I82">$H$52</f>
        <v>0</v>
      </c>
    </row>
    <row r="60" spans="1:9" ht="12.75">
      <c r="A60" s="52">
        <v>3</v>
      </c>
      <c r="B60" s="53">
        <v>34.4</v>
      </c>
      <c r="C60" s="53">
        <v>6</v>
      </c>
      <c r="D60" s="54">
        <f t="shared" si="0"/>
        <v>34.84</v>
      </c>
      <c r="E60" s="54">
        <f t="shared" si="1"/>
        <v>37.35485547254491</v>
      </c>
      <c r="F60" s="54">
        <f t="shared" si="2"/>
        <v>32.325144527455095</v>
      </c>
      <c r="G60" s="54">
        <f t="shared" si="3"/>
        <v>4.36</v>
      </c>
      <c r="H60" s="54">
        <f t="shared" si="4"/>
        <v>9.218607050730867</v>
      </c>
      <c r="I60" s="54">
        <f t="shared" si="5"/>
        <v>0</v>
      </c>
    </row>
    <row r="61" spans="1:9" ht="12.75">
      <c r="A61" s="52">
        <v>4</v>
      </c>
      <c r="B61" s="53">
        <v>35</v>
      </c>
      <c r="C61" s="53">
        <v>3</v>
      </c>
      <c r="D61" s="54">
        <f t="shared" si="0"/>
        <v>34.84</v>
      </c>
      <c r="E61" s="54">
        <f t="shared" si="1"/>
        <v>37.35485547254491</v>
      </c>
      <c r="F61" s="54">
        <f t="shared" si="2"/>
        <v>32.325144527455095</v>
      </c>
      <c r="G61" s="54">
        <f t="shared" si="3"/>
        <v>4.36</v>
      </c>
      <c r="H61" s="54">
        <f t="shared" si="4"/>
        <v>9.218607050730867</v>
      </c>
      <c r="I61" s="54">
        <f t="shared" si="5"/>
        <v>0</v>
      </c>
    </row>
    <row r="62" spans="1:9" ht="12.75">
      <c r="A62" s="52">
        <v>5</v>
      </c>
      <c r="B62" s="53">
        <v>35.6</v>
      </c>
      <c r="C62" s="53">
        <v>6</v>
      </c>
      <c r="D62" s="54">
        <f t="shared" si="0"/>
        <v>34.84</v>
      </c>
      <c r="E62" s="54">
        <f t="shared" si="1"/>
        <v>37.35485547254491</v>
      </c>
      <c r="F62" s="54">
        <f t="shared" si="2"/>
        <v>32.325144527455095</v>
      </c>
      <c r="G62" s="54">
        <f t="shared" si="3"/>
        <v>4.36</v>
      </c>
      <c r="H62" s="54">
        <f t="shared" si="4"/>
        <v>9.218607050730867</v>
      </c>
      <c r="I62" s="54">
        <f t="shared" si="5"/>
        <v>0</v>
      </c>
    </row>
    <row r="63" spans="1:9" ht="12.75">
      <c r="A63" s="52">
        <v>6</v>
      </c>
      <c r="B63" s="53">
        <v>33.4</v>
      </c>
      <c r="C63" s="53">
        <v>5</v>
      </c>
      <c r="D63" s="54">
        <f t="shared" si="0"/>
        <v>34.84</v>
      </c>
      <c r="E63" s="54">
        <f t="shared" si="1"/>
        <v>37.35485547254491</v>
      </c>
      <c r="F63" s="54">
        <f t="shared" si="2"/>
        <v>32.325144527455095</v>
      </c>
      <c r="G63" s="54">
        <f t="shared" si="3"/>
        <v>4.36</v>
      </c>
      <c r="H63" s="54">
        <f t="shared" si="4"/>
        <v>9.218607050730867</v>
      </c>
      <c r="I63" s="54">
        <f t="shared" si="5"/>
        <v>0</v>
      </c>
    </row>
    <row r="64" spans="1:9" ht="12.75">
      <c r="A64" s="52">
        <v>7</v>
      </c>
      <c r="B64" s="53">
        <v>33</v>
      </c>
      <c r="C64" s="53">
        <v>3</v>
      </c>
      <c r="D64" s="54">
        <f t="shared" si="0"/>
        <v>34.84</v>
      </c>
      <c r="E64" s="54">
        <f t="shared" si="1"/>
        <v>37.35485547254491</v>
      </c>
      <c r="F64" s="54">
        <f t="shared" si="2"/>
        <v>32.325144527455095</v>
      </c>
      <c r="G64" s="54">
        <f t="shared" si="3"/>
        <v>4.36</v>
      </c>
      <c r="H64" s="54">
        <f t="shared" si="4"/>
        <v>9.218607050730867</v>
      </c>
      <c r="I64" s="54">
        <f t="shared" si="5"/>
        <v>0</v>
      </c>
    </row>
    <row r="65" spans="1:9" ht="12.75">
      <c r="A65" s="52">
        <v>8</v>
      </c>
      <c r="B65" s="53">
        <v>34.4</v>
      </c>
      <c r="C65" s="53">
        <v>6</v>
      </c>
      <c r="D65" s="54">
        <f t="shared" si="0"/>
        <v>34.84</v>
      </c>
      <c r="E65" s="54">
        <f t="shared" si="1"/>
        <v>37.35485547254491</v>
      </c>
      <c r="F65" s="54">
        <f t="shared" si="2"/>
        <v>32.325144527455095</v>
      </c>
      <c r="G65" s="54">
        <f t="shared" si="3"/>
        <v>4.36</v>
      </c>
      <c r="H65" s="54">
        <f t="shared" si="4"/>
        <v>9.218607050730867</v>
      </c>
      <c r="I65" s="54">
        <f t="shared" si="5"/>
        <v>0</v>
      </c>
    </row>
    <row r="66" spans="1:9" ht="12.75">
      <c r="A66" s="52">
        <v>9</v>
      </c>
      <c r="B66" s="53">
        <v>36</v>
      </c>
      <c r="C66" s="53">
        <v>5</v>
      </c>
      <c r="D66" s="54">
        <f t="shared" si="0"/>
        <v>34.84</v>
      </c>
      <c r="E66" s="54">
        <f t="shared" si="1"/>
        <v>37.35485547254491</v>
      </c>
      <c r="F66" s="54">
        <f t="shared" si="2"/>
        <v>32.325144527455095</v>
      </c>
      <c r="G66" s="54">
        <f t="shared" si="3"/>
        <v>4.36</v>
      </c>
      <c r="H66" s="54">
        <f t="shared" si="4"/>
        <v>9.218607050730867</v>
      </c>
      <c r="I66" s="54">
        <f t="shared" si="5"/>
        <v>0</v>
      </c>
    </row>
    <row r="67" spans="1:9" ht="12.75">
      <c r="A67" s="52">
        <v>10</v>
      </c>
      <c r="B67" s="53">
        <v>34</v>
      </c>
      <c r="C67" s="53">
        <v>3</v>
      </c>
      <c r="D67" s="54">
        <f t="shared" si="0"/>
        <v>34.84</v>
      </c>
      <c r="E67" s="54">
        <f t="shared" si="1"/>
        <v>37.35485547254491</v>
      </c>
      <c r="F67" s="54">
        <f t="shared" si="2"/>
        <v>32.325144527455095</v>
      </c>
      <c r="G67" s="54">
        <f t="shared" si="3"/>
        <v>4.36</v>
      </c>
      <c r="H67" s="54">
        <f t="shared" si="4"/>
        <v>9.218607050730867</v>
      </c>
      <c r="I67" s="54">
        <f t="shared" si="5"/>
        <v>0</v>
      </c>
    </row>
    <row r="68" spans="1:9" ht="12.75">
      <c r="A68" s="52">
        <v>11</v>
      </c>
      <c r="B68" s="53">
        <v>35</v>
      </c>
      <c r="C68" s="53">
        <v>4</v>
      </c>
      <c r="D68" s="54">
        <f t="shared" si="0"/>
        <v>34.84</v>
      </c>
      <c r="E68" s="54">
        <f t="shared" si="1"/>
        <v>37.35485547254491</v>
      </c>
      <c r="F68" s="54">
        <f t="shared" si="2"/>
        <v>32.325144527455095</v>
      </c>
      <c r="G68" s="54">
        <f t="shared" si="3"/>
        <v>4.36</v>
      </c>
      <c r="H68" s="54">
        <f t="shared" si="4"/>
        <v>9.218607050730867</v>
      </c>
      <c r="I68" s="54">
        <f t="shared" si="5"/>
        <v>0</v>
      </c>
    </row>
    <row r="69" spans="1:9" ht="12.75">
      <c r="A69" s="52">
        <v>12</v>
      </c>
      <c r="B69" s="53">
        <v>35.6</v>
      </c>
      <c r="C69" s="53">
        <v>4</v>
      </c>
      <c r="D69" s="54">
        <f t="shared" si="0"/>
        <v>34.84</v>
      </c>
      <c r="E69" s="54">
        <f t="shared" si="1"/>
        <v>37.35485547254491</v>
      </c>
      <c r="F69" s="54">
        <f t="shared" si="2"/>
        <v>32.325144527455095</v>
      </c>
      <c r="G69" s="54">
        <f t="shared" si="3"/>
        <v>4.36</v>
      </c>
      <c r="H69" s="54">
        <f t="shared" si="4"/>
        <v>9.218607050730867</v>
      </c>
      <c r="I69" s="54">
        <f t="shared" si="5"/>
        <v>0</v>
      </c>
    </row>
    <row r="70" spans="1:9" ht="12.75">
      <c r="A70" s="52">
        <v>13</v>
      </c>
      <c r="B70" s="53">
        <v>33.4</v>
      </c>
      <c r="C70" s="53">
        <v>5</v>
      </c>
      <c r="D70" s="54">
        <f t="shared" si="0"/>
        <v>34.84</v>
      </c>
      <c r="E70" s="54">
        <f t="shared" si="1"/>
        <v>37.35485547254491</v>
      </c>
      <c r="F70" s="54">
        <f t="shared" si="2"/>
        <v>32.325144527455095</v>
      </c>
      <c r="G70" s="54">
        <f t="shared" si="3"/>
        <v>4.36</v>
      </c>
      <c r="H70" s="54">
        <f t="shared" si="4"/>
        <v>9.218607050730867</v>
      </c>
      <c r="I70" s="54">
        <f t="shared" si="5"/>
        <v>0</v>
      </c>
    </row>
    <row r="71" spans="1:9" ht="12.75">
      <c r="A71" s="52">
        <v>14</v>
      </c>
      <c r="B71" s="53">
        <v>35.2</v>
      </c>
      <c r="C71" s="53">
        <v>3</v>
      </c>
      <c r="D71" s="54">
        <f t="shared" si="0"/>
        <v>34.84</v>
      </c>
      <c r="E71" s="54">
        <f t="shared" si="1"/>
        <v>37.35485547254491</v>
      </c>
      <c r="F71" s="54">
        <f t="shared" si="2"/>
        <v>32.325144527455095</v>
      </c>
      <c r="G71" s="54">
        <f t="shared" si="3"/>
        <v>4.36</v>
      </c>
      <c r="H71" s="54">
        <f t="shared" si="4"/>
        <v>9.218607050730867</v>
      </c>
      <c r="I71" s="54">
        <f t="shared" si="5"/>
        <v>0</v>
      </c>
    </row>
    <row r="72" spans="1:9" ht="12.75">
      <c r="A72" s="52">
        <v>15</v>
      </c>
      <c r="B72" s="53">
        <v>36.8</v>
      </c>
      <c r="C72" s="53">
        <v>5</v>
      </c>
      <c r="D72" s="54">
        <f t="shared" si="0"/>
        <v>34.84</v>
      </c>
      <c r="E72" s="54">
        <f t="shared" si="1"/>
        <v>37.35485547254491</v>
      </c>
      <c r="F72" s="54">
        <f t="shared" si="2"/>
        <v>32.325144527455095</v>
      </c>
      <c r="G72" s="54">
        <f t="shared" si="3"/>
        <v>4.36</v>
      </c>
      <c r="H72" s="54">
        <f t="shared" si="4"/>
        <v>9.218607050730867</v>
      </c>
      <c r="I72" s="54">
        <f t="shared" si="5"/>
        <v>0</v>
      </c>
    </row>
    <row r="73" spans="1:9" ht="12.75">
      <c r="A73" s="52">
        <v>16</v>
      </c>
      <c r="B73" s="53">
        <v>35.2</v>
      </c>
      <c r="C73" s="53">
        <v>5</v>
      </c>
      <c r="D73" s="54">
        <f t="shared" si="0"/>
        <v>34.84</v>
      </c>
      <c r="E73" s="54">
        <f t="shared" si="1"/>
        <v>37.35485547254491</v>
      </c>
      <c r="F73" s="54">
        <f t="shared" si="2"/>
        <v>32.325144527455095</v>
      </c>
      <c r="G73" s="54">
        <f t="shared" si="3"/>
        <v>4.36</v>
      </c>
      <c r="H73" s="54">
        <f t="shared" si="4"/>
        <v>9.218607050730867</v>
      </c>
      <c r="I73" s="54">
        <f t="shared" si="5"/>
        <v>0</v>
      </c>
    </row>
    <row r="74" spans="1:9" ht="12.75">
      <c r="A74" s="52">
        <v>17</v>
      </c>
      <c r="B74" s="53">
        <v>33.2</v>
      </c>
      <c r="C74" s="53">
        <v>3</v>
      </c>
      <c r="D74" s="54">
        <f t="shared" si="0"/>
        <v>34.84</v>
      </c>
      <c r="E74" s="54">
        <f t="shared" si="1"/>
        <v>37.35485547254491</v>
      </c>
      <c r="F74" s="54">
        <f t="shared" si="2"/>
        <v>32.325144527455095</v>
      </c>
      <c r="G74" s="54">
        <f t="shared" si="3"/>
        <v>4.36</v>
      </c>
      <c r="H74" s="54">
        <f t="shared" si="4"/>
        <v>9.218607050730867</v>
      </c>
      <c r="I74" s="54">
        <f t="shared" si="5"/>
        <v>0</v>
      </c>
    </row>
    <row r="75" spans="1:9" ht="12.75">
      <c r="A75" s="52">
        <v>18</v>
      </c>
      <c r="B75" s="53">
        <v>36.4</v>
      </c>
      <c r="C75" s="53">
        <v>5</v>
      </c>
      <c r="D75" s="54">
        <f t="shared" si="0"/>
        <v>34.84</v>
      </c>
      <c r="E75" s="54">
        <f t="shared" si="1"/>
        <v>37.35485547254491</v>
      </c>
      <c r="F75" s="54">
        <f t="shared" si="2"/>
        <v>32.325144527455095</v>
      </c>
      <c r="G75" s="54">
        <f t="shared" si="3"/>
        <v>4.36</v>
      </c>
      <c r="H75" s="54">
        <f t="shared" si="4"/>
        <v>9.218607050730867</v>
      </c>
      <c r="I75" s="54">
        <f t="shared" si="5"/>
        <v>0</v>
      </c>
    </row>
    <row r="76" spans="1:9" ht="12.75">
      <c r="A76" s="52">
        <v>19</v>
      </c>
      <c r="B76" s="53">
        <v>34.2</v>
      </c>
      <c r="C76" s="53">
        <v>5</v>
      </c>
      <c r="D76" s="54">
        <f t="shared" si="0"/>
        <v>34.84</v>
      </c>
      <c r="E76" s="54">
        <f t="shared" si="1"/>
        <v>37.35485547254491</v>
      </c>
      <c r="F76" s="54">
        <f t="shared" si="2"/>
        <v>32.325144527455095</v>
      </c>
      <c r="G76" s="54">
        <f t="shared" si="3"/>
        <v>4.36</v>
      </c>
      <c r="H76" s="54">
        <f t="shared" si="4"/>
        <v>9.218607050730867</v>
      </c>
      <c r="I76" s="54">
        <f t="shared" si="5"/>
        <v>0</v>
      </c>
    </row>
    <row r="77" spans="1:9" ht="12.75">
      <c r="A77" s="52">
        <v>20</v>
      </c>
      <c r="B77" s="53">
        <v>36</v>
      </c>
      <c r="C77" s="53">
        <v>4</v>
      </c>
      <c r="D77" s="54">
        <f t="shared" si="0"/>
        <v>34.84</v>
      </c>
      <c r="E77" s="54">
        <f t="shared" si="1"/>
        <v>37.35485547254491</v>
      </c>
      <c r="F77" s="54">
        <f t="shared" si="2"/>
        <v>32.325144527455095</v>
      </c>
      <c r="G77" s="54">
        <f t="shared" si="3"/>
        <v>4.36</v>
      </c>
      <c r="H77" s="54">
        <f t="shared" si="4"/>
        <v>9.218607050730867</v>
      </c>
      <c r="I77" s="54">
        <f t="shared" si="5"/>
        <v>0</v>
      </c>
    </row>
    <row r="78" spans="1:9" ht="12.75">
      <c r="A78" s="52">
        <v>21</v>
      </c>
      <c r="B78" s="53">
        <v>35.8</v>
      </c>
      <c r="C78" s="53">
        <v>4</v>
      </c>
      <c r="D78" s="54">
        <f t="shared" si="0"/>
        <v>34.84</v>
      </c>
      <c r="E78" s="54">
        <f t="shared" si="1"/>
        <v>37.35485547254491</v>
      </c>
      <c r="F78" s="54">
        <f t="shared" si="2"/>
        <v>32.325144527455095</v>
      </c>
      <c r="G78" s="54">
        <f t="shared" si="3"/>
        <v>4.36</v>
      </c>
      <c r="H78" s="54">
        <f t="shared" si="4"/>
        <v>9.218607050730867</v>
      </c>
      <c r="I78" s="54">
        <f t="shared" si="5"/>
        <v>0</v>
      </c>
    </row>
    <row r="79" spans="1:9" ht="12.75">
      <c r="A79" s="52">
        <v>22</v>
      </c>
      <c r="B79" s="53">
        <v>32.6</v>
      </c>
      <c r="C79" s="53">
        <v>5</v>
      </c>
      <c r="D79" s="54">
        <f t="shared" si="0"/>
        <v>34.84</v>
      </c>
      <c r="E79" s="54">
        <f t="shared" si="1"/>
        <v>37.35485547254491</v>
      </c>
      <c r="F79" s="54">
        <f t="shared" si="2"/>
        <v>32.325144527455095</v>
      </c>
      <c r="G79" s="54">
        <f t="shared" si="3"/>
        <v>4.36</v>
      </c>
      <c r="H79" s="54">
        <f t="shared" si="4"/>
        <v>9.218607050730867</v>
      </c>
      <c r="I79" s="54">
        <f t="shared" si="5"/>
        <v>0</v>
      </c>
    </row>
    <row r="80" spans="1:9" ht="12.75">
      <c r="A80" s="52">
        <v>23</v>
      </c>
      <c r="B80" s="53">
        <v>37</v>
      </c>
      <c r="C80" s="53">
        <v>4</v>
      </c>
      <c r="D80" s="54">
        <f t="shared" si="0"/>
        <v>34.84</v>
      </c>
      <c r="E80" s="54">
        <f t="shared" si="1"/>
        <v>37.35485547254491</v>
      </c>
      <c r="F80" s="54">
        <f t="shared" si="2"/>
        <v>32.325144527455095</v>
      </c>
      <c r="G80" s="54">
        <f t="shared" si="3"/>
        <v>4.36</v>
      </c>
      <c r="H80" s="54">
        <f t="shared" si="4"/>
        <v>9.218607050730867</v>
      </c>
      <c r="I80" s="54">
        <f t="shared" si="5"/>
        <v>0</v>
      </c>
    </row>
    <row r="81" spans="1:9" ht="12.75">
      <c r="A81" s="52">
        <v>24</v>
      </c>
      <c r="B81" s="53">
        <v>34.8</v>
      </c>
      <c r="C81" s="53">
        <v>3</v>
      </c>
      <c r="D81" s="54">
        <f t="shared" si="0"/>
        <v>34.84</v>
      </c>
      <c r="E81" s="54">
        <f t="shared" si="1"/>
        <v>37.35485547254491</v>
      </c>
      <c r="F81" s="54">
        <f t="shared" si="2"/>
        <v>32.325144527455095</v>
      </c>
      <c r="G81" s="54">
        <f t="shared" si="3"/>
        <v>4.36</v>
      </c>
      <c r="H81" s="54">
        <f t="shared" si="4"/>
        <v>9.218607050730867</v>
      </c>
      <c r="I81" s="54">
        <f t="shared" si="5"/>
        <v>0</v>
      </c>
    </row>
    <row r="82" spans="1:9" ht="12.75">
      <c r="A82" s="52">
        <v>25</v>
      </c>
      <c r="B82" s="53">
        <v>34.6</v>
      </c>
      <c r="C82" s="53">
        <v>4</v>
      </c>
      <c r="D82" s="54">
        <f t="shared" si="0"/>
        <v>34.84</v>
      </c>
      <c r="E82" s="54">
        <f t="shared" si="1"/>
        <v>37.35485547254491</v>
      </c>
      <c r="F82" s="54">
        <f t="shared" si="2"/>
        <v>32.325144527455095</v>
      </c>
      <c r="G82" s="54">
        <f t="shared" si="3"/>
        <v>4.36</v>
      </c>
      <c r="H82" s="54">
        <f t="shared" si="4"/>
        <v>9.218607050730867</v>
      </c>
      <c r="I82" s="54">
        <f t="shared" si="5"/>
        <v>0</v>
      </c>
    </row>
    <row r="83" spans="1:9" ht="12.75">
      <c r="A83" s="55"/>
      <c r="B83" s="56"/>
      <c r="C83" s="56"/>
      <c r="D83" s="56"/>
      <c r="E83" s="56"/>
      <c r="F83" s="56"/>
      <c r="G83" s="56"/>
      <c r="H83" s="56"/>
      <c r="I83" s="56"/>
    </row>
    <row r="84" ht="12.75">
      <c r="A84" s="57" t="s">
        <v>31</v>
      </c>
    </row>
  </sheetData>
  <mergeCells count="1">
    <mergeCell ref="A3:B3"/>
  </mergeCells>
  <conditionalFormatting sqref="C6">
    <cfRule type="cellIs" priority="1" dxfId="0" operator="notBetween" stopIfTrue="1">
      <formula>2</formula>
      <formula>25</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rowBreaks count="1" manualBreakCount="1">
    <brk id="55" max="8"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workbookViewId="0" topLeftCell="A1">
      <selection activeCell="C5" sqref="C5"/>
    </sheetView>
  </sheetViews>
  <sheetFormatPr defaultColWidth="9.140625" defaultRowHeight="12.75"/>
  <cols>
    <col min="1" max="1" width="9.57421875" style="17" customWidth="1"/>
    <col min="2" max="3" width="12.7109375" style="17" customWidth="1"/>
    <col min="4" max="6" width="10.7109375" style="17" customWidth="1"/>
    <col min="7" max="9" width="8.7109375" style="17" customWidth="1"/>
    <col min="10" max="10" width="5.7109375" style="17" customWidth="1"/>
    <col min="11" max="13" width="13.421875" style="17" customWidth="1"/>
    <col min="14" max="16384" width="9.140625" style="17" customWidth="1"/>
  </cols>
  <sheetData>
    <row r="1" spans="1:8" ht="23.25">
      <c r="A1" s="14" t="s">
        <v>48</v>
      </c>
      <c r="B1" s="15"/>
      <c r="C1" s="15"/>
      <c r="D1" s="16"/>
      <c r="E1" s="16"/>
      <c r="F1" s="16"/>
      <c r="H1" s="16"/>
    </row>
    <row r="2" spans="1:11" ht="12.75">
      <c r="A2" s="18" t="s">
        <v>21</v>
      </c>
      <c r="D2" s="19"/>
      <c r="E2" s="19"/>
      <c r="F2" s="19"/>
      <c r="K2" s="19" t="s">
        <v>18</v>
      </c>
    </row>
    <row r="3" spans="1:11" ht="12.75">
      <c r="A3" s="59" t="s">
        <v>17</v>
      </c>
      <c r="B3" s="59"/>
      <c r="C3" s="20"/>
      <c r="D3" s="21"/>
      <c r="F3" s="22"/>
      <c r="K3" s="23" t="s">
        <v>19</v>
      </c>
    </row>
    <row r="4" spans="2:7" ht="12.75">
      <c r="B4" s="24"/>
      <c r="C4" s="24"/>
      <c r="D4" s="21"/>
      <c r="F4" s="22"/>
      <c r="G4" s="22"/>
    </row>
    <row r="5" spans="2:5" ht="12.75">
      <c r="B5" s="25" t="s">
        <v>26</v>
      </c>
      <c r="C5" s="26" t="s">
        <v>40</v>
      </c>
      <c r="D5" s="27"/>
      <c r="E5" s="28"/>
    </row>
    <row r="6" spans="2:3" ht="12.75">
      <c r="B6" s="29" t="s">
        <v>52</v>
      </c>
      <c r="C6" s="30">
        <v>4</v>
      </c>
    </row>
    <row r="7" spans="2:3" ht="12.75">
      <c r="B7" s="31" t="s">
        <v>24</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c r="F38" s="15"/>
    </row>
    <row r="39" ht="12.75">
      <c r="F39" s="15"/>
    </row>
    <row r="40" spans="1:9" ht="15.75">
      <c r="A40" s="33" t="s">
        <v>34</v>
      </c>
      <c r="B40" s="33"/>
      <c r="C40" s="33"/>
      <c r="D40" s="33"/>
      <c r="F40" s="33" t="s">
        <v>41</v>
      </c>
      <c r="G40" s="33"/>
      <c r="H40" s="33"/>
      <c r="I40" s="33"/>
    </row>
    <row r="41" spans="2:8" ht="12.75">
      <c r="B41" s="34" t="s">
        <v>49</v>
      </c>
      <c r="C41" s="35">
        <f>AVERAGE(C58:C83)</f>
        <v>4.36</v>
      </c>
      <c r="G41" s="36" t="s">
        <v>42</v>
      </c>
      <c r="H41" s="32">
        <v>45</v>
      </c>
    </row>
    <row r="42" spans="2:8" ht="15.75">
      <c r="B42" s="34" t="s">
        <v>66</v>
      </c>
      <c r="C42" s="58">
        <f>SQRT(2/(C6-1))*((C6-2)/2*EXP(GAMMALN((C6-2)/2)))/(((C6-3)/2)*EXP(GAMMALN((C6-3)/2)))</f>
        <v>0.9213177318253555</v>
      </c>
      <c r="G42" s="36" t="s">
        <v>43</v>
      </c>
      <c r="H42" s="32">
        <v>25</v>
      </c>
    </row>
    <row r="43" spans="2:8" ht="15.75">
      <c r="B43" s="36" t="s">
        <v>54</v>
      </c>
      <c r="C43" s="35">
        <f>C41/C42</f>
        <v>4.732352205315506</v>
      </c>
      <c r="G43" s="36" t="s">
        <v>55</v>
      </c>
      <c r="H43" s="37">
        <f>IF(OR(H41="",H42="")," - ",(H41-H42)/(6*C43))</f>
        <v>0.7043713546065408</v>
      </c>
    </row>
    <row r="44" spans="2:8" ht="12.75">
      <c r="B44" s="36" t="s">
        <v>53</v>
      </c>
      <c r="C44" s="35">
        <f>AVERAGE(B58:B83)</f>
        <v>34.84</v>
      </c>
      <c r="G44" s="36" t="s">
        <v>44</v>
      </c>
      <c r="H44" s="37">
        <f>IF(H41=""," - ",(H41-C44)/(3*C43))</f>
        <v>0.7156412962802452</v>
      </c>
    </row>
    <row r="45" spans="2:8" ht="15.75">
      <c r="B45" s="38" t="s">
        <v>56</v>
      </c>
      <c r="C45" s="35">
        <f>C43/SQRT(C6)</f>
        <v>2.366176102657753</v>
      </c>
      <c r="G45" s="36" t="s">
        <v>45</v>
      </c>
      <c r="H45" s="37">
        <f>IF(H42=""," - ",(C44-H42)/(3*C43))</f>
        <v>0.6931014129328363</v>
      </c>
    </row>
    <row r="46" spans="2:8" ht="15.75">
      <c r="B46" s="38" t="s">
        <v>67</v>
      </c>
      <c r="C46" s="35">
        <f>C43*SQRT(1-C42^2)</f>
        <v>1.8399884225599152</v>
      </c>
      <c r="G46" s="36" t="s">
        <v>57</v>
      </c>
      <c r="H46" s="37">
        <f>IF(AND(H41="",H42="")," - ",MIN(H45,H44))</f>
        <v>0.6931014129328363</v>
      </c>
    </row>
    <row r="47" spans="2:8" ht="12.75">
      <c r="B47" s="38"/>
      <c r="C47" s="35"/>
      <c r="G47" s="36" t="s">
        <v>46</v>
      </c>
      <c r="H47" s="39">
        <f>IF(H41="",IF(H42=""," - ",1-NORMSDIST((H42-C44)/C43)),IF(H42="",NORMSDIST((H41-C44)/C43),NORMSDIST((H41-C44)/C43)-NORMSDIST((H42-C44)/C43)))</f>
        <v>0.965305631390688</v>
      </c>
    </row>
    <row r="48" ht="12.75"/>
    <row r="49" spans="1:9" ht="15.75">
      <c r="A49" s="40" t="s">
        <v>36</v>
      </c>
      <c r="B49" s="41"/>
      <c r="C49" s="41"/>
      <c r="D49" s="41"/>
      <c r="F49" s="40" t="s">
        <v>50</v>
      </c>
      <c r="G49" s="41"/>
      <c r="H49" s="41"/>
      <c r="I49" s="41"/>
    </row>
    <row r="50" spans="1:8" ht="15.75">
      <c r="A50" s="15"/>
      <c r="B50" s="34" t="s">
        <v>58</v>
      </c>
      <c r="C50" s="42">
        <f>C44</f>
        <v>34.84</v>
      </c>
      <c r="D50" s="15"/>
      <c r="G50" s="34" t="s">
        <v>68</v>
      </c>
      <c r="H50" s="35">
        <f>C41</f>
        <v>4.36</v>
      </c>
    </row>
    <row r="51" spans="1:8" ht="15.75">
      <c r="A51" s="15"/>
      <c r="B51" s="34" t="s">
        <v>60</v>
      </c>
      <c r="C51" s="43">
        <f>C50+C7*C45</f>
        <v>41.938528307973264</v>
      </c>
      <c r="D51" s="15"/>
      <c r="G51" s="34" t="s">
        <v>69</v>
      </c>
      <c r="H51" s="35">
        <f>C41*(1+C7*SQRT(1-C42^2)/C42)</f>
        <v>9.879965267679745</v>
      </c>
    </row>
    <row r="52" spans="1:8" ht="15.75">
      <c r="A52" s="15"/>
      <c r="B52" s="34" t="s">
        <v>63</v>
      </c>
      <c r="C52" s="43">
        <f>C50-C7*C45</f>
        <v>27.741471692026746</v>
      </c>
      <c r="D52" s="15"/>
      <c r="G52" s="34" t="s">
        <v>70</v>
      </c>
      <c r="H52" s="35">
        <f>C41*MAX(0,(1-C7*SQRT(1-C42^2)/C42))</f>
        <v>0</v>
      </c>
    </row>
    <row r="53" spans="1:6" ht="12.75">
      <c r="A53" s="15"/>
      <c r="B53" s="44" t="s">
        <v>32</v>
      </c>
      <c r="C53" s="45">
        <f>2*(1-NORMSDIST(C7))</f>
        <v>0.002699796063260207</v>
      </c>
      <c r="D53" s="15"/>
      <c r="F53" s="15"/>
    </row>
    <row r="54" spans="1:8" ht="12.75">
      <c r="A54" s="15"/>
      <c r="B54" s="46" t="s">
        <v>29</v>
      </c>
      <c r="C54" s="47">
        <f>1/C53</f>
        <v>370.3983473449564</v>
      </c>
      <c r="D54" s="48" t="s">
        <v>30</v>
      </c>
      <c r="F54" s="15"/>
      <c r="H54" s="34"/>
    </row>
    <row r="55" ht="12.75"/>
    <row r="56" spans="1:8" ht="15.75">
      <c r="A56" s="49" t="s">
        <v>27</v>
      </c>
      <c r="D56" s="49" t="s">
        <v>38</v>
      </c>
      <c r="G56" s="49" t="s">
        <v>39</v>
      </c>
      <c r="H56" s="24"/>
    </row>
    <row r="57" spans="1:9" ht="12.75">
      <c r="A57" s="50" t="s">
        <v>20</v>
      </c>
      <c r="B57" s="50" t="s">
        <v>28</v>
      </c>
      <c r="C57" s="50" t="s">
        <v>51</v>
      </c>
      <c r="D57" s="51" t="s">
        <v>22</v>
      </c>
      <c r="E57" s="51" t="s">
        <v>23</v>
      </c>
      <c r="F57" s="51" t="s">
        <v>25</v>
      </c>
      <c r="G57" s="51" t="s">
        <v>22</v>
      </c>
      <c r="H57" s="51" t="s">
        <v>23</v>
      </c>
      <c r="I57" s="51" t="s">
        <v>25</v>
      </c>
    </row>
    <row r="58" spans="1:9" ht="12.75">
      <c r="A58" s="52">
        <v>1</v>
      </c>
      <c r="B58" s="53">
        <v>35.6</v>
      </c>
      <c r="C58" s="53">
        <v>4</v>
      </c>
      <c r="D58" s="54">
        <f aca="true" t="shared" si="0" ref="D58:D82">$C$50</f>
        <v>34.84</v>
      </c>
      <c r="E58" s="54">
        <f aca="true" t="shared" si="1" ref="E58:E82">$C$51</f>
        <v>41.938528307973264</v>
      </c>
      <c r="F58" s="54">
        <f aca="true" t="shared" si="2" ref="F58:F82">$C$52</f>
        <v>27.741471692026746</v>
      </c>
      <c r="G58" s="54">
        <f>$H$50</f>
        <v>4.36</v>
      </c>
      <c r="H58" s="54">
        <f>$H$51</f>
        <v>9.879965267679745</v>
      </c>
      <c r="I58" s="54">
        <f>$H$52</f>
        <v>0</v>
      </c>
    </row>
    <row r="59" spans="1:9" ht="12.75">
      <c r="A59" s="52">
        <v>2</v>
      </c>
      <c r="B59" s="53">
        <v>33.8</v>
      </c>
      <c r="C59" s="53">
        <v>5</v>
      </c>
      <c r="D59" s="54">
        <f t="shared" si="0"/>
        <v>34.84</v>
      </c>
      <c r="E59" s="54">
        <f t="shared" si="1"/>
        <v>41.938528307973264</v>
      </c>
      <c r="F59" s="54">
        <f t="shared" si="2"/>
        <v>27.741471692026746</v>
      </c>
      <c r="G59" s="54">
        <f aca="true" t="shared" si="3" ref="G59:G82">$H$50</f>
        <v>4.36</v>
      </c>
      <c r="H59" s="54">
        <f aca="true" t="shared" si="4" ref="H59:H82">$H$51</f>
        <v>9.879965267679745</v>
      </c>
      <c r="I59" s="54">
        <f aca="true" t="shared" si="5" ref="I59:I82">$H$52</f>
        <v>0</v>
      </c>
    </row>
    <row r="60" spans="1:9" ht="12.75">
      <c r="A60" s="52">
        <v>3</v>
      </c>
      <c r="B60" s="53">
        <v>34.4</v>
      </c>
      <c r="C60" s="53">
        <v>6</v>
      </c>
      <c r="D60" s="54">
        <f t="shared" si="0"/>
        <v>34.84</v>
      </c>
      <c r="E60" s="54">
        <f t="shared" si="1"/>
        <v>41.938528307973264</v>
      </c>
      <c r="F60" s="54">
        <f t="shared" si="2"/>
        <v>27.741471692026746</v>
      </c>
      <c r="G60" s="54">
        <f t="shared" si="3"/>
        <v>4.36</v>
      </c>
      <c r="H60" s="54">
        <f t="shared" si="4"/>
        <v>9.879965267679745</v>
      </c>
      <c r="I60" s="54">
        <f t="shared" si="5"/>
        <v>0</v>
      </c>
    </row>
    <row r="61" spans="1:9" ht="12.75">
      <c r="A61" s="52">
        <v>4</v>
      </c>
      <c r="B61" s="53">
        <v>35</v>
      </c>
      <c r="C61" s="53">
        <v>3</v>
      </c>
      <c r="D61" s="54">
        <f t="shared" si="0"/>
        <v>34.84</v>
      </c>
      <c r="E61" s="54">
        <f t="shared" si="1"/>
        <v>41.938528307973264</v>
      </c>
      <c r="F61" s="54">
        <f t="shared" si="2"/>
        <v>27.741471692026746</v>
      </c>
      <c r="G61" s="54">
        <f t="shared" si="3"/>
        <v>4.36</v>
      </c>
      <c r="H61" s="54">
        <f t="shared" si="4"/>
        <v>9.879965267679745</v>
      </c>
      <c r="I61" s="54">
        <f t="shared" si="5"/>
        <v>0</v>
      </c>
    </row>
    <row r="62" spans="1:9" ht="12.75">
      <c r="A62" s="52">
        <v>5</v>
      </c>
      <c r="B62" s="53">
        <v>35.6</v>
      </c>
      <c r="C62" s="53">
        <v>6</v>
      </c>
      <c r="D62" s="54">
        <f t="shared" si="0"/>
        <v>34.84</v>
      </c>
      <c r="E62" s="54">
        <f t="shared" si="1"/>
        <v>41.938528307973264</v>
      </c>
      <c r="F62" s="54">
        <f t="shared" si="2"/>
        <v>27.741471692026746</v>
      </c>
      <c r="G62" s="54">
        <f t="shared" si="3"/>
        <v>4.36</v>
      </c>
      <c r="H62" s="54">
        <f t="shared" si="4"/>
        <v>9.879965267679745</v>
      </c>
      <c r="I62" s="54">
        <f t="shared" si="5"/>
        <v>0</v>
      </c>
    </row>
    <row r="63" spans="1:9" ht="12.75">
      <c r="A63" s="52">
        <v>6</v>
      </c>
      <c r="B63" s="53">
        <v>33.4</v>
      </c>
      <c r="C63" s="53">
        <v>5</v>
      </c>
      <c r="D63" s="54">
        <f t="shared" si="0"/>
        <v>34.84</v>
      </c>
      <c r="E63" s="54">
        <f t="shared" si="1"/>
        <v>41.938528307973264</v>
      </c>
      <c r="F63" s="54">
        <f t="shared" si="2"/>
        <v>27.741471692026746</v>
      </c>
      <c r="G63" s="54">
        <f t="shared" si="3"/>
        <v>4.36</v>
      </c>
      <c r="H63" s="54">
        <f t="shared" si="4"/>
        <v>9.879965267679745</v>
      </c>
      <c r="I63" s="54">
        <f t="shared" si="5"/>
        <v>0</v>
      </c>
    </row>
    <row r="64" spans="1:9" ht="12.75">
      <c r="A64" s="52">
        <v>7</v>
      </c>
      <c r="B64" s="53">
        <v>33</v>
      </c>
      <c r="C64" s="53">
        <v>3</v>
      </c>
      <c r="D64" s="54">
        <f t="shared" si="0"/>
        <v>34.84</v>
      </c>
      <c r="E64" s="54">
        <f t="shared" si="1"/>
        <v>41.938528307973264</v>
      </c>
      <c r="F64" s="54">
        <f t="shared" si="2"/>
        <v>27.741471692026746</v>
      </c>
      <c r="G64" s="54">
        <f t="shared" si="3"/>
        <v>4.36</v>
      </c>
      <c r="H64" s="54">
        <f t="shared" si="4"/>
        <v>9.879965267679745</v>
      </c>
      <c r="I64" s="54">
        <f t="shared" si="5"/>
        <v>0</v>
      </c>
    </row>
    <row r="65" spans="1:9" ht="12.75">
      <c r="A65" s="52">
        <v>8</v>
      </c>
      <c r="B65" s="53">
        <v>34.4</v>
      </c>
      <c r="C65" s="53">
        <v>6</v>
      </c>
      <c r="D65" s="54">
        <f t="shared" si="0"/>
        <v>34.84</v>
      </c>
      <c r="E65" s="54">
        <f t="shared" si="1"/>
        <v>41.938528307973264</v>
      </c>
      <c r="F65" s="54">
        <f t="shared" si="2"/>
        <v>27.741471692026746</v>
      </c>
      <c r="G65" s="54">
        <f t="shared" si="3"/>
        <v>4.36</v>
      </c>
      <c r="H65" s="54">
        <f t="shared" si="4"/>
        <v>9.879965267679745</v>
      </c>
      <c r="I65" s="54">
        <f t="shared" si="5"/>
        <v>0</v>
      </c>
    </row>
    <row r="66" spans="1:9" ht="12.75">
      <c r="A66" s="52">
        <v>9</v>
      </c>
      <c r="B66" s="53">
        <v>36</v>
      </c>
      <c r="C66" s="53">
        <v>5</v>
      </c>
      <c r="D66" s="54">
        <f t="shared" si="0"/>
        <v>34.84</v>
      </c>
      <c r="E66" s="54">
        <f t="shared" si="1"/>
        <v>41.938528307973264</v>
      </c>
      <c r="F66" s="54">
        <f t="shared" si="2"/>
        <v>27.741471692026746</v>
      </c>
      <c r="G66" s="54">
        <f t="shared" si="3"/>
        <v>4.36</v>
      </c>
      <c r="H66" s="54">
        <f t="shared" si="4"/>
        <v>9.879965267679745</v>
      </c>
      <c r="I66" s="54">
        <f t="shared" si="5"/>
        <v>0</v>
      </c>
    </row>
    <row r="67" spans="1:9" ht="12.75">
      <c r="A67" s="52">
        <v>10</v>
      </c>
      <c r="B67" s="53">
        <v>34</v>
      </c>
      <c r="C67" s="53">
        <v>3</v>
      </c>
      <c r="D67" s="54">
        <f t="shared" si="0"/>
        <v>34.84</v>
      </c>
      <c r="E67" s="54">
        <f t="shared" si="1"/>
        <v>41.938528307973264</v>
      </c>
      <c r="F67" s="54">
        <f t="shared" si="2"/>
        <v>27.741471692026746</v>
      </c>
      <c r="G67" s="54">
        <f t="shared" si="3"/>
        <v>4.36</v>
      </c>
      <c r="H67" s="54">
        <f t="shared" si="4"/>
        <v>9.879965267679745</v>
      </c>
      <c r="I67" s="54">
        <f t="shared" si="5"/>
        <v>0</v>
      </c>
    </row>
    <row r="68" spans="1:9" ht="12.75">
      <c r="A68" s="52">
        <v>11</v>
      </c>
      <c r="B68" s="53">
        <v>35</v>
      </c>
      <c r="C68" s="53">
        <v>4</v>
      </c>
      <c r="D68" s="54">
        <f t="shared" si="0"/>
        <v>34.84</v>
      </c>
      <c r="E68" s="54">
        <f t="shared" si="1"/>
        <v>41.938528307973264</v>
      </c>
      <c r="F68" s="54">
        <f t="shared" si="2"/>
        <v>27.741471692026746</v>
      </c>
      <c r="G68" s="54">
        <f t="shared" si="3"/>
        <v>4.36</v>
      </c>
      <c r="H68" s="54">
        <f t="shared" si="4"/>
        <v>9.879965267679745</v>
      </c>
      <c r="I68" s="54">
        <f t="shared" si="5"/>
        <v>0</v>
      </c>
    </row>
    <row r="69" spans="1:9" ht="12.75">
      <c r="A69" s="52">
        <v>12</v>
      </c>
      <c r="B69" s="53">
        <v>35.6</v>
      </c>
      <c r="C69" s="53">
        <v>4</v>
      </c>
      <c r="D69" s="54">
        <f t="shared" si="0"/>
        <v>34.84</v>
      </c>
      <c r="E69" s="54">
        <f t="shared" si="1"/>
        <v>41.938528307973264</v>
      </c>
      <c r="F69" s="54">
        <f t="shared" si="2"/>
        <v>27.741471692026746</v>
      </c>
      <c r="G69" s="54">
        <f t="shared" si="3"/>
        <v>4.36</v>
      </c>
      <c r="H69" s="54">
        <f t="shared" si="4"/>
        <v>9.879965267679745</v>
      </c>
      <c r="I69" s="54">
        <f t="shared" si="5"/>
        <v>0</v>
      </c>
    </row>
    <row r="70" spans="1:9" ht="12.75">
      <c r="A70" s="52">
        <v>13</v>
      </c>
      <c r="B70" s="53">
        <v>33.4</v>
      </c>
      <c r="C70" s="53">
        <v>5</v>
      </c>
      <c r="D70" s="54">
        <f t="shared" si="0"/>
        <v>34.84</v>
      </c>
      <c r="E70" s="54">
        <f t="shared" si="1"/>
        <v>41.938528307973264</v>
      </c>
      <c r="F70" s="54">
        <f t="shared" si="2"/>
        <v>27.741471692026746</v>
      </c>
      <c r="G70" s="54">
        <f t="shared" si="3"/>
        <v>4.36</v>
      </c>
      <c r="H70" s="54">
        <f t="shared" si="4"/>
        <v>9.879965267679745</v>
      </c>
      <c r="I70" s="54">
        <f t="shared" si="5"/>
        <v>0</v>
      </c>
    </row>
    <row r="71" spans="1:9" ht="12.75">
      <c r="A71" s="52">
        <v>14</v>
      </c>
      <c r="B71" s="53">
        <v>35.2</v>
      </c>
      <c r="C71" s="53">
        <v>3</v>
      </c>
      <c r="D71" s="54">
        <f t="shared" si="0"/>
        <v>34.84</v>
      </c>
      <c r="E71" s="54">
        <f t="shared" si="1"/>
        <v>41.938528307973264</v>
      </c>
      <c r="F71" s="54">
        <f t="shared" si="2"/>
        <v>27.741471692026746</v>
      </c>
      <c r="G71" s="54">
        <f t="shared" si="3"/>
        <v>4.36</v>
      </c>
      <c r="H71" s="54">
        <f t="shared" si="4"/>
        <v>9.879965267679745</v>
      </c>
      <c r="I71" s="54">
        <f t="shared" si="5"/>
        <v>0</v>
      </c>
    </row>
    <row r="72" spans="1:9" ht="12.75">
      <c r="A72" s="52">
        <v>15</v>
      </c>
      <c r="B72" s="53">
        <v>36.8</v>
      </c>
      <c r="C72" s="53">
        <v>5</v>
      </c>
      <c r="D72" s="54">
        <f t="shared" si="0"/>
        <v>34.84</v>
      </c>
      <c r="E72" s="54">
        <f t="shared" si="1"/>
        <v>41.938528307973264</v>
      </c>
      <c r="F72" s="54">
        <f t="shared" si="2"/>
        <v>27.741471692026746</v>
      </c>
      <c r="G72" s="54">
        <f t="shared" si="3"/>
        <v>4.36</v>
      </c>
      <c r="H72" s="54">
        <f t="shared" si="4"/>
        <v>9.879965267679745</v>
      </c>
      <c r="I72" s="54">
        <f t="shared" si="5"/>
        <v>0</v>
      </c>
    </row>
    <row r="73" spans="1:9" ht="12.75">
      <c r="A73" s="52">
        <v>16</v>
      </c>
      <c r="B73" s="53">
        <v>35.2</v>
      </c>
      <c r="C73" s="53">
        <v>5</v>
      </c>
      <c r="D73" s="54">
        <f t="shared" si="0"/>
        <v>34.84</v>
      </c>
      <c r="E73" s="54">
        <f t="shared" si="1"/>
        <v>41.938528307973264</v>
      </c>
      <c r="F73" s="54">
        <f t="shared" si="2"/>
        <v>27.741471692026746</v>
      </c>
      <c r="G73" s="54">
        <f t="shared" si="3"/>
        <v>4.36</v>
      </c>
      <c r="H73" s="54">
        <f t="shared" si="4"/>
        <v>9.879965267679745</v>
      </c>
      <c r="I73" s="54">
        <f t="shared" si="5"/>
        <v>0</v>
      </c>
    </row>
    <row r="74" spans="1:9" ht="12.75">
      <c r="A74" s="52">
        <v>17</v>
      </c>
      <c r="B74" s="53">
        <v>33.2</v>
      </c>
      <c r="C74" s="53">
        <v>3</v>
      </c>
      <c r="D74" s="54">
        <f t="shared" si="0"/>
        <v>34.84</v>
      </c>
      <c r="E74" s="54">
        <f t="shared" si="1"/>
        <v>41.938528307973264</v>
      </c>
      <c r="F74" s="54">
        <f t="shared" si="2"/>
        <v>27.741471692026746</v>
      </c>
      <c r="G74" s="54">
        <f t="shared" si="3"/>
        <v>4.36</v>
      </c>
      <c r="H74" s="54">
        <f t="shared" si="4"/>
        <v>9.879965267679745</v>
      </c>
      <c r="I74" s="54">
        <f t="shared" si="5"/>
        <v>0</v>
      </c>
    </row>
    <row r="75" spans="1:9" ht="12.75">
      <c r="A75" s="52">
        <v>18</v>
      </c>
      <c r="B75" s="53">
        <v>36.4</v>
      </c>
      <c r="C75" s="53">
        <v>5</v>
      </c>
      <c r="D75" s="54">
        <f t="shared" si="0"/>
        <v>34.84</v>
      </c>
      <c r="E75" s="54">
        <f t="shared" si="1"/>
        <v>41.938528307973264</v>
      </c>
      <c r="F75" s="54">
        <f t="shared" si="2"/>
        <v>27.741471692026746</v>
      </c>
      <c r="G75" s="54">
        <f t="shared" si="3"/>
        <v>4.36</v>
      </c>
      <c r="H75" s="54">
        <f t="shared" si="4"/>
        <v>9.879965267679745</v>
      </c>
      <c r="I75" s="54">
        <f t="shared" si="5"/>
        <v>0</v>
      </c>
    </row>
    <row r="76" spans="1:9" ht="12.75">
      <c r="A76" s="52">
        <v>19</v>
      </c>
      <c r="B76" s="53">
        <v>34.2</v>
      </c>
      <c r="C76" s="53">
        <v>5</v>
      </c>
      <c r="D76" s="54">
        <f t="shared" si="0"/>
        <v>34.84</v>
      </c>
      <c r="E76" s="54">
        <f t="shared" si="1"/>
        <v>41.938528307973264</v>
      </c>
      <c r="F76" s="54">
        <f t="shared" si="2"/>
        <v>27.741471692026746</v>
      </c>
      <c r="G76" s="54">
        <f t="shared" si="3"/>
        <v>4.36</v>
      </c>
      <c r="H76" s="54">
        <f t="shared" si="4"/>
        <v>9.879965267679745</v>
      </c>
      <c r="I76" s="54">
        <f t="shared" si="5"/>
        <v>0</v>
      </c>
    </row>
    <row r="77" spans="1:9" ht="12.75">
      <c r="A77" s="52">
        <v>20</v>
      </c>
      <c r="B77" s="53">
        <v>36</v>
      </c>
      <c r="C77" s="53">
        <v>4</v>
      </c>
      <c r="D77" s="54">
        <f t="shared" si="0"/>
        <v>34.84</v>
      </c>
      <c r="E77" s="54">
        <f t="shared" si="1"/>
        <v>41.938528307973264</v>
      </c>
      <c r="F77" s="54">
        <f t="shared" si="2"/>
        <v>27.741471692026746</v>
      </c>
      <c r="G77" s="54">
        <f t="shared" si="3"/>
        <v>4.36</v>
      </c>
      <c r="H77" s="54">
        <f t="shared" si="4"/>
        <v>9.879965267679745</v>
      </c>
      <c r="I77" s="54">
        <f t="shared" si="5"/>
        <v>0</v>
      </c>
    </row>
    <row r="78" spans="1:9" ht="12.75">
      <c r="A78" s="52">
        <v>21</v>
      </c>
      <c r="B78" s="53">
        <v>35.8</v>
      </c>
      <c r="C78" s="53">
        <v>4</v>
      </c>
      <c r="D78" s="54">
        <f t="shared" si="0"/>
        <v>34.84</v>
      </c>
      <c r="E78" s="54">
        <f t="shared" si="1"/>
        <v>41.938528307973264</v>
      </c>
      <c r="F78" s="54">
        <f t="shared" si="2"/>
        <v>27.741471692026746</v>
      </c>
      <c r="G78" s="54">
        <f t="shared" si="3"/>
        <v>4.36</v>
      </c>
      <c r="H78" s="54">
        <f t="shared" si="4"/>
        <v>9.879965267679745</v>
      </c>
      <c r="I78" s="54">
        <f t="shared" si="5"/>
        <v>0</v>
      </c>
    </row>
    <row r="79" spans="1:9" ht="12.75">
      <c r="A79" s="52">
        <v>22</v>
      </c>
      <c r="B79" s="53">
        <v>32.6</v>
      </c>
      <c r="C79" s="53">
        <v>5</v>
      </c>
      <c r="D79" s="54">
        <f t="shared" si="0"/>
        <v>34.84</v>
      </c>
      <c r="E79" s="54">
        <f t="shared" si="1"/>
        <v>41.938528307973264</v>
      </c>
      <c r="F79" s="54">
        <f t="shared" si="2"/>
        <v>27.741471692026746</v>
      </c>
      <c r="G79" s="54">
        <f t="shared" si="3"/>
        <v>4.36</v>
      </c>
      <c r="H79" s="54">
        <f t="shared" si="4"/>
        <v>9.879965267679745</v>
      </c>
      <c r="I79" s="54">
        <f t="shared" si="5"/>
        <v>0</v>
      </c>
    </row>
    <row r="80" spans="1:9" ht="12.75">
      <c r="A80" s="52">
        <v>23</v>
      </c>
      <c r="B80" s="53">
        <v>37</v>
      </c>
      <c r="C80" s="53">
        <v>4</v>
      </c>
      <c r="D80" s="54">
        <f t="shared" si="0"/>
        <v>34.84</v>
      </c>
      <c r="E80" s="54">
        <f t="shared" si="1"/>
        <v>41.938528307973264</v>
      </c>
      <c r="F80" s="54">
        <f t="shared" si="2"/>
        <v>27.741471692026746</v>
      </c>
      <c r="G80" s="54">
        <f t="shared" si="3"/>
        <v>4.36</v>
      </c>
      <c r="H80" s="54">
        <f t="shared" si="4"/>
        <v>9.879965267679745</v>
      </c>
      <c r="I80" s="54">
        <f t="shared" si="5"/>
        <v>0</v>
      </c>
    </row>
    <row r="81" spans="1:9" ht="12.75">
      <c r="A81" s="52">
        <v>24</v>
      </c>
      <c r="B81" s="53">
        <v>34.8</v>
      </c>
      <c r="C81" s="53">
        <v>3</v>
      </c>
      <c r="D81" s="54">
        <f t="shared" si="0"/>
        <v>34.84</v>
      </c>
      <c r="E81" s="54">
        <f t="shared" si="1"/>
        <v>41.938528307973264</v>
      </c>
      <c r="F81" s="54">
        <f t="shared" si="2"/>
        <v>27.741471692026746</v>
      </c>
      <c r="G81" s="54">
        <f t="shared" si="3"/>
        <v>4.36</v>
      </c>
      <c r="H81" s="54">
        <f t="shared" si="4"/>
        <v>9.879965267679745</v>
      </c>
      <c r="I81" s="54">
        <f t="shared" si="5"/>
        <v>0</v>
      </c>
    </row>
    <row r="82" spans="1:9" ht="12.75">
      <c r="A82" s="52">
        <v>25</v>
      </c>
      <c r="B82" s="53">
        <v>34.6</v>
      </c>
      <c r="C82" s="53">
        <v>4</v>
      </c>
      <c r="D82" s="54">
        <f t="shared" si="0"/>
        <v>34.84</v>
      </c>
      <c r="E82" s="54">
        <f t="shared" si="1"/>
        <v>41.938528307973264</v>
      </c>
      <c r="F82" s="54">
        <f t="shared" si="2"/>
        <v>27.741471692026746</v>
      </c>
      <c r="G82" s="54">
        <f t="shared" si="3"/>
        <v>4.36</v>
      </c>
      <c r="H82" s="54">
        <f t="shared" si="4"/>
        <v>9.879965267679745</v>
      </c>
      <c r="I82" s="54">
        <f t="shared" si="5"/>
        <v>0</v>
      </c>
    </row>
    <row r="83" spans="1:9" ht="12.75">
      <c r="A83" s="55"/>
      <c r="B83" s="56"/>
      <c r="C83" s="56"/>
      <c r="D83" s="56"/>
      <c r="E83" s="56"/>
      <c r="F83" s="56"/>
      <c r="G83" s="56"/>
      <c r="H83" s="56"/>
      <c r="I83" s="56"/>
    </row>
    <row r="84" ht="12.75">
      <c r="A84" s="57" t="s">
        <v>31</v>
      </c>
    </row>
  </sheetData>
  <mergeCells count="1">
    <mergeCell ref="A3:B3"/>
  </mergeCells>
  <conditionalFormatting sqref="C6">
    <cfRule type="cellIs" priority="1" dxfId="0" operator="lessThanOrEqual" stopIfTrue="1">
      <formula>3</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drawing r:id="rId4"/>
  <legacyDrawing r:id="rId3"/>
</worksheet>
</file>

<file path=xl/worksheets/sheet3.xml><?xml version="1.0" encoding="utf-8"?>
<worksheet xmlns="http://schemas.openxmlformats.org/spreadsheetml/2006/main" xmlns:r="http://schemas.openxmlformats.org/officeDocument/2006/relationships">
  <sheetPr codeName="Sheet3"/>
  <dimension ref="A1:A35"/>
  <sheetViews>
    <sheetView showGridLines="0" workbookViewId="0" topLeftCell="A1">
      <selection activeCell="A3" sqref="A3"/>
    </sheetView>
  </sheetViews>
  <sheetFormatPr defaultColWidth="9.140625" defaultRowHeight="12.75"/>
  <cols>
    <col min="1" max="1" width="95.7109375" style="12" customWidth="1"/>
    <col min="2" max="16384" width="9.140625" style="12" customWidth="1"/>
  </cols>
  <sheetData>
    <row r="1" s="2" customFormat="1" ht="30">
      <c r="A1" s="1" t="s">
        <v>0</v>
      </c>
    </row>
    <row r="2" s="4" customFormat="1" ht="15">
      <c r="A2" s="3"/>
    </row>
    <row r="3" s="5" customFormat="1" ht="15">
      <c r="A3" s="6" t="s">
        <v>16</v>
      </c>
    </row>
    <row r="4" s="4" customFormat="1" ht="15">
      <c r="A4" s="3"/>
    </row>
    <row r="5" s="4" customFormat="1" ht="45">
      <c r="A5" s="7" t="s">
        <v>1</v>
      </c>
    </row>
    <row r="6" s="4" customFormat="1" ht="15">
      <c r="A6" s="7"/>
    </row>
    <row r="7" s="4" customFormat="1" ht="15">
      <c r="A7" s="8"/>
    </row>
    <row r="8" s="4" customFormat="1" ht="18">
      <c r="A8" s="9" t="s">
        <v>2</v>
      </c>
    </row>
    <row r="9" s="4" customFormat="1" ht="15.75">
      <c r="A9" s="10"/>
    </row>
    <row r="10" s="4" customFormat="1" ht="47.25">
      <c r="A10" s="11" t="s">
        <v>12</v>
      </c>
    </row>
    <row r="11" s="4" customFormat="1" ht="15.75">
      <c r="A11" s="10"/>
    </row>
    <row r="12" s="4" customFormat="1" ht="47.25">
      <c r="A12" s="11" t="s">
        <v>3</v>
      </c>
    </row>
    <row r="13" s="4" customFormat="1" ht="15">
      <c r="A13" s="7"/>
    </row>
    <row r="14" s="4" customFormat="1" ht="47.25">
      <c r="A14" s="11" t="s">
        <v>13</v>
      </c>
    </row>
    <row r="15" s="4" customFormat="1" ht="15">
      <c r="A15" s="3"/>
    </row>
    <row r="16" s="4" customFormat="1" ht="15"/>
    <row r="17" s="4" customFormat="1" ht="18">
      <c r="A17" s="9" t="s">
        <v>4</v>
      </c>
    </row>
    <row r="18" s="4" customFormat="1" ht="15">
      <c r="A18" s="7"/>
    </row>
    <row r="19" s="4" customFormat="1" ht="45.75">
      <c r="A19" s="7" t="s">
        <v>14</v>
      </c>
    </row>
    <row r="20" ht="15">
      <c r="A20" s="7"/>
    </row>
    <row r="21" ht="45.75">
      <c r="A21" s="7" t="s">
        <v>15</v>
      </c>
    </row>
    <row r="22" ht="15">
      <c r="A22" s="7"/>
    </row>
    <row r="23" ht="45">
      <c r="A23" s="7" t="s">
        <v>5</v>
      </c>
    </row>
    <row r="24" ht="15">
      <c r="A24" s="7"/>
    </row>
    <row r="25" ht="30">
      <c r="A25" s="7" t="s">
        <v>6</v>
      </c>
    </row>
    <row r="26" ht="15">
      <c r="A26" s="13" t="s">
        <v>7</v>
      </c>
    </row>
    <row r="27" ht="15">
      <c r="A27" s="7"/>
    </row>
    <row r="28" ht="15">
      <c r="A28" s="7"/>
    </row>
    <row r="29" s="4" customFormat="1" ht="18">
      <c r="A29" s="9" t="s">
        <v>8</v>
      </c>
    </row>
    <row r="31" ht="30">
      <c r="A31" s="7" t="s">
        <v>9</v>
      </c>
    </row>
    <row r="33" ht="30">
      <c r="A33" s="7" t="s">
        <v>10</v>
      </c>
    </row>
    <row r="35" ht="30">
      <c r="A35" s="7" t="s">
        <v>11</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Chart Template</dc:title>
  <dc:subject/>
  <dc:creator>Vertex42.com</dc:creator>
  <cp:keywords/>
  <dc:description>(c) 2009 Vertex42 LLC. All Rights Reserved.</dc:description>
  <cp:lastModifiedBy>Vertex42</cp:lastModifiedBy>
  <cp:lastPrinted>2011-11-16T00:32:07Z</cp:lastPrinted>
  <dcterms:created xsi:type="dcterms:W3CDTF">2011-11-15T23:59:54Z</dcterms:created>
  <dcterms:modified xsi:type="dcterms:W3CDTF">2011-11-16T00:32:12Z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ies>
</file>