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740" windowWidth="2480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<sst xmlns="http://schemas.openxmlformats.org/spreadsheetml/2006/main" count="68" uniqueCount="66">
  <si>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 </t>
  </si>
  <si>
    <t>Current Age</t>
  </si>
  <si>
    <t>Retirement Age</t>
  </si>
  <si>
    <t>Years to retirement</t>
  </si>
  <si>
    <t>Estimated Social Security Annual Payments (in today's dollars)</t>
  </si>
  <si>
    <t xml:space="preserve">  Real Return for Stocks (%)</t>
  </si>
  <si>
    <t xml:space="preserve">  Real Return for Bonds (%)</t>
  </si>
  <si>
    <t>Projected Real (Net of Inflation) Returns (Annual Rate)</t>
  </si>
  <si>
    <t>Asset Allocation</t>
  </si>
  <si>
    <t xml:space="preserve">  More Conservative Period</t>
  </si>
  <si>
    <t xml:space="preserve">  # Years</t>
  </si>
  <si>
    <t xml:space="preserve">  More Aggressive Period</t>
  </si>
  <si>
    <t xml:space="preserve">  % Stocks</t>
  </si>
  <si>
    <t xml:space="preserve"> % Bonds</t>
  </si>
  <si>
    <t>Withrawal Rate from Portfolio in Retirement, Net of Inflation (%)</t>
  </si>
  <si>
    <t>wdrwl rate</t>
  </si>
  <si>
    <t>retire age</t>
  </si>
  <si>
    <t>Target Income Needed From Retirement Accounts</t>
  </si>
  <si>
    <t>Target Portfolio Needed, Before One-Time Expenses</t>
  </si>
  <si>
    <t>Target Portfolio Needed, Including One-Time Expenses</t>
  </si>
  <si>
    <t xml:space="preserve">  Current Balance </t>
  </si>
  <si>
    <t>Traditional</t>
  </si>
  <si>
    <t xml:space="preserve">  Value at end of Aggressive Period</t>
  </si>
  <si>
    <t>Avg Real Return</t>
  </si>
  <si>
    <t>PV Factor</t>
  </si>
  <si>
    <t xml:space="preserve">  Value at end of Conservative Period</t>
  </si>
  <si>
    <t>Roth</t>
  </si>
  <si>
    <t xml:space="preserve">  Value at end of Aggressive Period -- after-tax $</t>
  </si>
  <si>
    <t xml:space="preserve">  Value at end of Conservative Period -- equiv taxable $</t>
  </si>
  <si>
    <t>Total Portfolio Value at Retirement -- Taxable $</t>
  </si>
  <si>
    <t xml:space="preserve">Projected Retirement Income From Portfolio </t>
  </si>
  <si>
    <t>Total Portfolio Value at Retirement -- after 1-time expenses</t>
  </si>
  <si>
    <t xml:space="preserve">%  --  Estimated Average Income Tax Rate in Retirement </t>
  </si>
  <si>
    <t>Projected Results</t>
  </si>
  <si>
    <t>The Projected Annual Income From Your Retirement Portfolio is</t>
  </si>
  <si>
    <t>To Meet Your Goal, Your Retirement Portfolio Must Generate (Annually)</t>
  </si>
  <si>
    <t xml:space="preserve">   The Difference is </t>
  </si>
  <si>
    <t>Calculations &amp; Intermediate Results</t>
  </si>
  <si>
    <t>Note:  This spreadsheet is believed to be accurate; however, the authors make no promises</t>
  </si>
  <si>
    <t>price/$1 ann pmt</t>
  </si>
  <si>
    <t>INPUTS -- Enter your data in the Yellow cells below.  Results appear in the purple cells.</t>
  </si>
  <si>
    <t xml:space="preserve">    Age Parameters and Your Retirement Income Goals</t>
  </si>
  <si>
    <t xml:space="preserve">   Retirement Income From Other Sources</t>
  </si>
  <si>
    <t xml:space="preserve">   Your Contributions to Your Retirement Accounts</t>
  </si>
  <si>
    <t>One Time Expenses at Retirement, such as bridge to social security, in today's dollars, before tax</t>
  </si>
  <si>
    <t>Annual Income From Real Estate or Other Investments That Will Likely Adjust With Inflation, in today's dollars, before tax</t>
  </si>
  <si>
    <t xml:space="preserve">  Annual Contribution -- in today's dollars</t>
  </si>
  <si>
    <t xml:space="preserve"> (This spreadsheet is set up to work with taxable income in retirement.  Since Roth Balances</t>
  </si>
  <si>
    <t xml:space="preserve">  are not taxable, they must be adjusted to an equivalent taxable amount.  A lower rate is more conservative than a higher rate.)</t>
  </si>
  <si>
    <t xml:space="preserve">   (A Positive Number is Good -- A Negative Number Indicates a Shortfall)</t>
  </si>
  <si>
    <t xml:space="preserve">** These withdrawal rates are based on buying an </t>
  </si>
  <si>
    <t>inflation-indexed annuity for husband wife, 10 years</t>
  </si>
  <si>
    <t>guaranteed payments, and 75% payment to survivor.</t>
  </si>
  <si>
    <t>Rates as of January 2010.</t>
  </si>
  <si>
    <t xml:space="preserve">         Withrawal Rate Table **</t>
  </si>
  <si>
    <t>Some Assumptions In This Model -- You May Make Changes to Alter the Assumptions</t>
  </si>
  <si>
    <t>Percent Reduction in non-inflation-indexed Pension for equivalent inflation-adjusted income (%)</t>
  </si>
  <si>
    <t>Iowa Center for Wealth Management -- Retirement Planning Spreadsheet</t>
  </si>
  <si>
    <t xml:space="preserve">  Posted February 2010</t>
  </si>
  <si>
    <t xml:space="preserve">     or warranties concerning its accuracy </t>
  </si>
  <si>
    <t>Your Target Gross Annual Income at Retirement -- in today's dollars, before tax</t>
  </si>
  <si>
    <t>Annual Income From Other Inflation-indexed Pensions (such as military pensions), in today's dollars, before tax</t>
  </si>
  <si>
    <t>Traditional Accounts (Traditional 401k &amp; 403b accounts, and IRAs with before-tax contributions)</t>
  </si>
  <si>
    <t>Roth Accounts (Roth IRAs, Roth 401k, Roth 403b accounts)</t>
  </si>
  <si>
    <t xml:space="preserve">Annual Income From Pensions That Are NOT Indexed to Inflation, in today's dollars, before tax.  The spreadsheet will </t>
  </si>
  <si>
    <t xml:space="preserve">       adjust this figure to an equivalent inflation adjusted payment amount, using the assumption in cell K45.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</si>
</sst>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&quot;$&quot;#,##0.00"/>
    <numFmt numFmtId="172" formatCode="#,##0.0000"/>
    <numFmt numFmtId="173" formatCode="0.0000"/>
    <numFmt numFmtId="174" formatCode="&quot;$&quot;#,##0.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0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0" fontId="0" fillId="34" borderId="0" xfId="0" applyNumberFormat="1" applyFill="1" applyAlignment="1">
      <alignment/>
    </xf>
    <xf numFmtId="10" fontId="0" fillId="0" borderId="0" xfId="0" applyNumberFormat="1" applyAlignment="1">
      <alignment/>
    </xf>
    <xf numFmtId="170" fontId="1" fillId="0" borderId="0" xfId="0" applyNumberFormat="1" applyFont="1" applyFill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28">
      <selection activeCell="D70" sqref="D70"/>
    </sheetView>
  </sheetViews>
  <sheetFormatPr defaultColWidth="8.8515625" defaultRowHeight="12.75"/>
  <cols>
    <col min="1" max="1" width="6.140625" style="0" customWidth="1"/>
    <col min="2" max="2" width="11.28125" style="0" customWidth="1"/>
    <col min="3" max="6" width="8.8515625" style="0" customWidth="1"/>
    <col min="7" max="7" width="11.8515625" style="0" customWidth="1"/>
    <col min="8" max="8" width="12.28125" style="0" customWidth="1"/>
    <col min="9" max="9" width="11.140625" style="0" bestFit="1" customWidth="1"/>
  </cols>
  <sheetData>
    <row r="1" ht="12">
      <c r="A1" s="1" t="s">
        <v>57</v>
      </c>
    </row>
    <row r="2" spans="1:10" ht="12">
      <c r="A2" s="1"/>
      <c r="B2" s="2" t="s">
        <v>58</v>
      </c>
      <c r="C2" s="2"/>
      <c r="D2" s="2"/>
      <c r="E2" s="2"/>
      <c r="H2" s="2"/>
      <c r="I2" s="2"/>
      <c r="J2" s="2"/>
    </row>
    <row r="3" spans="1:10" ht="12">
      <c r="A3" s="1" t="s">
        <v>38</v>
      </c>
      <c r="B3" s="2"/>
      <c r="C3" s="2"/>
      <c r="D3" s="2"/>
      <c r="E3" s="2"/>
      <c r="H3" s="2"/>
      <c r="I3" s="2"/>
      <c r="J3" s="2"/>
    </row>
    <row r="4" spans="1:10" ht="12">
      <c r="A4" s="1" t="s">
        <v>0</v>
      </c>
      <c r="B4" s="3" t="s">
        <v>59</v>
      </c>
      <c r="C4" s="2"/>
      <c r="D4" s="2"/>
      <c r="E4" s="2"/>
      <c r="H4" s="2"/>
      <c r="I4" s="2"/>
      <c r="J4" s="2"/>
    </row>
    <row r="5" spans="1:10" ht="12">
      <c r="A5" s="1"/>
      <c r="B5" s="3"/>
      <c r="C5" s="2"/>
      <c r="D5" s="2"/>
      <c r="E5" s="2"/>
      <c r="H5" s="2"/>
      <c r="I5" s="2"/>
      <c r="J5" s="2"/>
    </row>
    <row r="6" spans="1:10" ht="12">
      <c r="A6" s="1" t="s">
        <v>40</v>
      </c>
      <c r="B6" s="3"/>
      <c r="C6" s="2"/>
      <c r="D6" s="2"/>
      <c r="E6" s="2"/>
      <c r="H6" s="2"/>
      <c r="I6" s="2"/>
      <c r="J6" s="2"/>
    </row>
    <row r="7" spans="2:10" ht="12">
      <c r="B7" s="3" t="s">
        <v>41</v>
      </c>
      <c r="C7" s="2"/>
      <c r="D7" s="2"/>
      <c r="E7" s="2"/>
      <c r="H7" s="2"/>
      <c r="I7" s="2"/>
      <c r="J7" s="2"/>
    </row>
    <row r="8" spans="1:10" ht="12">
      <c r="A8" s="1"/>
      <c r="B8" s="9">
        <v>25</v>
      </c>
      <c r="C8" s="2" t="s">
        <v>1</v>
      </c>
      <c r="D8" s="2"/>
      <c r="E8" s="2"/>
      <c r="F8" s="2"/>
      <c r="H8" s="2"/>
      <c r="I8" s="2"/>
      <c r="J8" s="2"/>
    </row>
    <row r="9" spans="1:10" ht="12">
      <c r="A9" s="1"/>
      <c r="B9" s="9">
        <v>67</v>
      </c>
      <c r="C9" s="2" t="s">
        <v>2</v>
      </c>
      <c r="D9" s="2"/>
      <c r="E9" s="2"/>
      <c r="H9" s="2"/>
      <c r="I9" s="2"/>
      <c r="J9" s="2"/>
    </row>
    <row r="10" spans="1:10" ht="12">
      <c r="A10" s="1"/>
      <c r="B10" s="10">
        <v>50000</v>
      </c>
      <c r="C10" s="2" t="s">
        <v>60</v>
      </c>
      <c r="D10" s="2"/>
      <c r="E10" s="2"/>
      <c r="H10" s="2"/>
      <c r="I10" s="2"/>
      <c r="J10" s="2"/>
    </row>
    <row r="11" spans="1:10" ht="12">
      <c r="A11" s="1"/>
      <c r="B11" s="10">
        <v>0</v>
      </c>
      <c r="C11" s="2" t="s">
        <v>44</v>
      </c>
      <c r="D11" s="2"/>
      <c r="E11" s="2"/>
      <c r="J11" s="2"/>
    </row>
    <row r="12" spans="1:10" ht="12">
      <c r="A12" s="1"/>
      <c r="B12" s="15" t="s">
        <v>42</v>
      </c>
      <c r="C12" s="2"/>
      <c r="D12" s="2"/>
      <c r="E12" s="2"/>
      <c r="H12" s="2"/>
      <c r="I12" s="2"/>
      <c r="J12" s="2"/>
    </row>
    <row r="13" spans="1:10" ht="12">
      <c r="A13" s="1"/>
      <c r="B13" s="10">
        <v>16000</v>
      </c>
      <c r="C13" s="2" t="s">
        <v>4</v>
      </c>
      <c r="D13" s="2"/>
      <c r="E13" s="2"/>
      <c r="H13" s="2"/>
      <c r="I13" s="2"/>
      <c r="J13" s="2"/>
    </row>
    <row r="14" spans="1:10" ht="12">
      <c r="A14" s="1"/>
      <c r="B14" s="10">
        <v>0</v>
      </c>
      <c r="C14" s="2" t="s">
        <v>61</v>
      </c>
      <c r="D14" s="2"/>
      <c r="E14" s="2"/>
      <c r="H14" s="2"/>
      <c r="I14" s="2"/>
      <c r="J14" s="2"/>
    </row>
    <row r="15" spans="1:10" ht="12">
      <c r="A15" s="1"/>
      <c r="B15" s="10">
        <v>0</v>
      </c>
      <c r="C15" s="2" t="s">
        <v>45</v>
      </c>
      <c r="D15" s="2"/>
      <c r="E15" s="2"/>
      <c r="H15" s="2"/>
      <c r="I15" s="2"/>
      <c r="J15" s="2"/>
    </row>
    <row r="16" spans="2:10" ht="12">
      <c r="B16" s="10">
        <v>0</v>
      </c>
      <c r="C16" s="2" t="s">
        <v>64</v>
      </c>
      <c r="J16" s="2"/>
    </row>
    <row r="17" spans="2:10" ht="12">
      <c r="B17" s="11"/>
      <c r="C17" s="2" t="s">
        <v>65</v>
      </c>
      <c r="J17" s="2"/>
    </row>
    <row r="18" spans="2:10" ht="12">
      <c r="B18" s="1" t="s">
        <v>43</v>
      </c>
      <c r="C18" s="2"/>
      <c r="J18" s="2"/>
    </row>
    <row r="19" spans="2:10" ht="12">
      <c r="B19" s="2"/>
      <c r="C19" s="3" t="s">
        <v>62</v>
      </c>
      <c r="J19" s="2"/>
    </row>
    <row r="20" spans="2:10" ht="12">
      <c r="B20" s="8">
        <v>0</v>
      </c>
      <c r="C20" s="2" t="s">
        <v>20</v>
      </c>
      <c r="J20" s="2"/>
    </row>
    <row r="21" spans="2:10" ht="12">
      <c r="B21" s="8">
        <v>4000</v>
      </c>
      <c r="C21" s="2" t="s">
        <v>46</v>
      </c>
      <c r="J21" s="2"/>
    </row>
    <row r="22" spans="2:10" ht="12">
      <c r="B22" s="2"/>
      <c r="C22" s="3" t="s">
        <v>63</v>
      </c>
      <c r="J22" s="2"/>
    </row>
    <row r="23" spans="2:10" ht="12">
      <c r="B23" s="10">
        <v>0</v>
      </c>
      <c r="C23" s="2" t="s">
        <v>20</v>
      </c>
      <c r="J23" s="2"/>
    </row>
    <row r="24" spans="2:10" ht="12">
      <c r="B24" s="10">
        <v>2000</v>
      </c>
      <c r="C24" s="2" t="s">
        <v>46</v>
      </c>
      <c r="J24" s="2"/>
    </row>
    <row r="25" spans="3:10" ht="12">
      <c r="C25" s="2"/>
      <c r="J25" s="2"/>
    </row>
    <row r="26" spans="2:10" ht="12">
      <c r="B26" s="9">
        <v>20</v>
      </c>
      <c r="C26" s="2" t="s">
        <v>32</v>
      </c>
      <c r="D26" s="2"/>
      <c r="E26" s="2"/>
      <c r="J26" s="2"/>
    </row>
    <row r="27" spans="3:10" ht="12">
      <c r="C27" s="2" t="s">
        <v>47</v>
      </c>
      <c r="J27" s="2"/>
    </row>
    <row r="28" spans="3:10" ht="12">
      <c r="C28" s="2" t="s">
        <v>48</v>
      </c>
      <c r="J28" s="2"/>
    </row>
    <row r="29" spans="3:10" ht="12">
      <c r="C29" s="2"/>
      <c r="J29" s="2"/>
    </row>
    <row r="30" spans="1:10" ht="12">
      <c r="A30" s="1" t="s">
        <v>33</v>
      </c>
      <c r="C30" s="2"/>
      <c r="J30" s="2"/>
    </row>
    <row r="31" spans="2:10" ht="12">
      <c r="B31" t="s">
        <v>35</v>
      </c>
      <c r="C31" s="2"/>
      <c r="H31" s="13">
        <f>H52</f>
        <v>34000</v>
      </c>
      <c r="J31" s="2"/>
    </row>
    <row r="32" spans="2:10" ht="12">
      <c r="B32" t="s">
        <v>34</v>
      </c>
      <c r="C32" s="2"/>
      <c r="H32" s="13">
        <f>H66</f>
        <v>34733.93928589135</v>
      </c>
      <c r="J32" s="2"/>
    </row>
    <row r="33" spans="2:10" ht="12">
      <c r="B33" t="s">
        <v>36</v>
      </c>
      <c r="C33" s="2"/>
      <c r="D33" s="13">
        <f>H32-H31</f>
        <v>733.9392858913488</v>
      </c>
      <c r="E33" t="s">
        <v>49</v>
      </c>
      <c r="J33" s="2"/>
    </row>
    <row r="34" spans="3:10" ht="12">
      <c r="C34" s="2"/>
      <c r="J34" s="2"/>
    </row>
    <row r="35" spans="3:10" ht="12">
      <c r="C35" s="2"/>
      <c r="J35" s="2"/>
    </row>
    <row r="36" spans="1:10" ht="12">
      <c r="A36" s="1" t="s">
        <v>55</v>
      </c>
      <c r="C36" s="2"/>
      <c r="J36" s="2"/>
    </row>
    <row r="37" spans="3:10" ht="12">
      <c r="C37" s="2" t="s">
        <v>7</v>
      </c>
      <c r="J37" s="2"/>
    </row>
    <row r="38" spans="3:10" ht="12">
      <c r="C38" s="2" t="s">
        <v>5</v>
      </c>
      <c r="F38">
        <v>5</v>
      </c>
      <c r="J38" s="2"/>
    </row>
    <row r="39" spans="3:10" ht="12">
      <c r="C39" s="2" t="s">
        <v>6</v>
      </c>
      <c r="F39">
        <v>2</v>
      </c>
      <c r="J39" s="2"/>
    </row>
    <row r="40" spans="3:10" ht="12">
      <c r="C40" s="2"/>
      <c r="J40" s="2"/>
    </row>
    <row r="41" spans="3:10" ht="12">
      <c r="C41" s="2" t="s">
        <v>8</v>
      </c>
      <c r="F41" t="s">
        <v>10</v>
      </c>
      <c r="G41" t="s">
        <v>12</v>
      </c>
      <c r="H41" t="s">
        <v>13</v>
      </c>
      <c r="I41" t="s">
        <v>23</v>
      </c>
      <c r="J41" s="2" t="s">
        <v>24</v>
      </c>
    </row>
    <row r="42" spans="3:10" ht="12">
      <c r="C42" s="2" t="s">
        <v>9</v>
      </c>
      <c r="F42" s="4">
        <v>5</v>
      </c>
      <c r="G42">
        <v>0</v>
      </c>
      <c r="H42">
        <f>100-G42</f>
        <v>100</v>
      </c>
      <c r="I42">
        <f>((G42/100)*F38+(H42/100)*F39)/100</f>
        <v>0.02</v>
      </c>
      <c r="J42" s="7">
        <f>(1/I42)-1/(I42*(1+I42)^F42)</f>
        <v>4.713459508504208</v>
      </c>
    </row>
    <row r="43" spans="3:10" ht="12">
      <c r="C43" s="2" t="s">
        <v>11</v>
      </c>
      <c r="F43" s="4">
        <f>MAX(H51-F42,0)</f>
        <v>37</v>
      </c>
      <c r="G43">
        <v>80</v>
      </c>
      <c r="H43">
        <f>100-G43</f>
        <v>20</v>
      </c>
      <c r="I43">
        <f>((G43/100)*F38+(H43/100)*F39)/100</f>
        <v>0.044000000000000004</v>
      </c>
      <c r="J43" s="7">
        <f>(1/I43)-1/(I43*(1+I43)^F43)</f>
        <v>18.107412110876464</v>
      </c>
    </row>
    <row r="44" ht="12">
      <c r="J44" s="2"/>
    </row>
    <row r="45" spans="3:11" ht="12">
      <c r="C45" s="2" t="s">
        <v>56</v>
      </c>
      <c r="J45" s="2"/>
      <c r="K45">
        <v>30</v>
      </c>
    </row>
    <row r="47" spans="9:10" ht="12">
      <c r="I47" s="6"/>
      <c r="J47" s="2"/>
    </row>
    <row r="48" spans="3:12" ht="12">
      <c r="C48" s="2" t="s">
        <v>14</v>
      </c>
      <c r="I48" s="16">
        <f>LOOKUP(B9,L50:L64,M50:M64)</f>
        <v>0.051602693660609086</v>
      </c>
      <c r="J48" s="2"/>
      <c r="L48" s="1" t="s">
        <v>54</v>
      </c>
    </row>
    <row r="49" spans="12:14" ht="12">
      <c r="L49" t="s">
        <v>16</v>
      </c>
      <c r="M49" t="s">
        <v>15</v>
      </c>
      <c r="N49" t="s">
        <v>39</v>
      </c>
    </row>
    <row r="50" spans="1:14" ht="12">
      <c r="A50" s="1" t="s">
        <v>37</v>
      </c>
      <c r="J50" s="2"/>
      <c r="L50">
        <v>1</v>
      </c>
      <c r="M50" s="14">
        <v>0.03</v>
      </c>
      <c r="N50" s="5">
        <f>1/M50</f>
        <v>33.333333333333336</v>
      </c>
    </row>
    <row r="51" spans="3:14" ht="12">
      <c r="C51" s="2" t="s">
        <v>3</v>
      </c>
      <c r="H51" s="12">
        <f>B9-B8</f>
        <v>42</v>
      </c>
      <c r="J51" s="2"/>
      <c r="L51">
        <v>50</v>
      </c>
      <c r="M51" s="14">
        <v>0.03252966976963572</v>
      </c>
      <c r="N51" s="5">
        <f aca="true" t="shared" si="0" ref="N51:N66">1/M51</f>
        <v>30.74116666666667</v>
      </c>
    </row>
    <row r="52" spans="3:14" ht="12">
      <c r="C52" s="2" t="s">
        <v>17</v>
      </c>
      <c r="H52" s="11">
        <f>B10-B13-B14-B15-B16*(1-K45/100)</f>
        <v>34000</v>
      </c>
      <c r="I52" s="5"/>
      <c r="J52" s="2"/>
      <c r="L52">
        <v>55</v>
      </c>
      <c r="M52" s="14">
        <v>0.03632571451923674</v>
      </c>
      <c r="N52" s="5">
        <f t="shared" si="0"/>
        <v>27.52870833333333</v>
      </c>
    </row>
    <row r="53" spans="1:14" ht="12">
      <c r="A53" s="1"/>
      <c r="C53" s="2" t="s">
        <v>18</v>
      </c>
      <c r="D53" s="2"/>
      <c r="E53" s="2"/>
      <c r="H53" s="11">
        <f>H52/I48</f>
        <v>658880.3333333333</v>
      </c>
      <c r="I53" s="2"/>
      <c r="J53" s="2"/>
      <c r="L53">
        <v>60</v>
      </c>
      <c r="M53" s="14">
        <v>0.04185523321212756</v>
      </c>
      <c r="N53" s="5">
        <f t="shared" si="0"/>
        <v>23.891875</v>
      </c>
    </row>
    <row r="54" spans="1:16" ht="12">
      <c r="A54" s="1"/>
      <c r="C54" s="2" t="s">
        <v>19</v>
      </c>
      <c r="H54" s="11">
        <f>B11+H53</f>
        <v>658880.3333333333</v>
      </c>
      <c r="I54" s="2"/>
      <c r="L54">
        <v>65</v>
      </c>
      <c r="M54" s="14">
        <v>0.04841022827439724</v>
      </c>
      <c r="N54" s="5">
        <f t="shared" si="0"/>
        <v>20.656791666666667</v>
      </c>
      <c r="P54" s="14"/>
    </row>
    <row r="55" spans="12:14" ht="12">
      <c r="L55">
        <v>66</v>
      </c>
      <c r="M55" s="14">
        <v>0.049961280007993804</v>
      </c>
      <c r="N55" s="5">
        <f t="shared" si="0"/>
        <v>20.0155</v>
      </c>
    </row>
    <row r="56" spans="12:14" ht="12">
      <c r="L56">
        <v>67</v>
      </c>
      <c r="M56" s="14">
        <v>0.051602693660609086</v>
      </c>
      <c r="N56" s="5">
        <f t="shared" si="0"/>
        <v>19.378833333333333</v>
      </c>
    </row>
    <row r="57" spans="1:14" ht="12">
      <c r="A57" s="1"/>
      <c r="C57" s="2" t="s">
        <v>21</v>
      </c>
      <c r="J57" s="2"/>
      <c r="L57">
        <v>68</v>
      </c>
      <c r="M57" s="14">
        <v>0.05333878574254257</v>
      </c>
      <c r="N57" s="5">
        <f t="shared" si="0"/>
        <v>18.748083333333334</v>
      </c>
    </row>
    <row r="58" spans="1:14" ht="12">
      <c r="A58" s="1"/>
      <c r="B58" s="2"/>
      <c r="C58" s="2" t="s">
        <v>22</v>
      </c>
      <c r="D58" s="2"/>
      <c r="E58" s="2"/>
      <c r="H58" s="2">
        <f>(B20+B21*J43)*(1+I43)^F43</f>
        <v>356315.5926985758</v>
      </c>
      <c r="I58" s="2"/>
      <c r="J58" s="2"/>
      <c r="L58">
        <v>69</v>
      </c>
      <c r="M58" s="14">
        <v>0.05487783964237941</v>
      </c>
      <c r="N58" s="5">
        <f t="shared" si="0"/>
        <v>18.222291666666667</v>
      </c>
    </row>
    <row r="59" spans="1:14" ht="12">
      <c r="A59" s="1"/>
      <c r="C59" s="2" t="s">
        <v>25</v>
      </c>
      <c r="D59" s="2"/>
      <c r="E59" s="2"/>
      <c r="H59" s="2">
        <f>(H58+B21*J42)*(1+I42)^F42</f>
        <v>414217.3664193277</v>
      </c>
      <c r="I59" s="2"/>
      <c r="J59" s="2"/>
      <c r="L59">
        <v>70</v>
      </c>
      <c r="M59" s="14">
        <v>0.05681455020630784</v>
      </c>
      <c r="N59" s="5">
        <f t="shared" si="0"/>
        <v>17.601125</v>
      </c>
    </row>
    <row r="60" spans="1:14" ht="12">
      <c r="A60" s="1"/>
      <c r="B60" s="2"/>
      <c r="C60" s="2" t="s">
        <v>26</v>
      </c>
      <c r="I60" s="2"/>
      <c r="J60" s="2"/>
      <c r="L60">
        <v>71</v>
      </c>
      <c r="M60" s="14">
        <v>0.05885584242329122</v>
      </c>
      <c r="N60" s="5">
        <f t="shared" si="0"/>
        <v>16.990666666666666</v>
      </c>
    </row>
    <row r="61" spans="1:14" ht="12">
      <c r="A61" s="1"/>
      <c r="B61" s="2"/>
      <c r="C61" s="2" t="s">
        <v>27</v>
      </c>
      <c r="D61" s="2"/>
      <c r="E61" s="2"/>
      <c r="H61" s="2">
        <f>(B23+B24*J43)*(1+I43)^F43</f>
        <v>178157.7963492879</v>
      </c>
      <c r="I61" s="2"/>
      <c r="J61" s="2"/>
      <c r="L61">
        <v>72</v>
      </c>
      <c r="M61" s="14">
        <v>0.06100211219813486</v>
      </c>
      <c r="N61" s="5">
        <f t="shared" si="0"/>
        <v>16.392875</v>
      </c>
    </row>
    <row r="62" spans="1:14" ht="12">
      <c r="A62" s="1"/>
      <c r="B62" s="2"/>
      <c r="C62" s="2" t="s">
        <v>28</v>
      </c>
      <c r="D62" s="2"/>
      <c r="E62" s="2"/>
      <c r="H62" s="2">
        <f>((H61+B24*J42)*(1+I42)^F42)/(1-B26/100)</f>
        <v>258885.8540120798</v>
      </c>
      <c r="I62" s="2"/>
      <c r="J62" s="2"/>
      <c r="L62">
        <v>73</v>
      </c>
      <c r="M62" s="14">
        <v>0.06325294060285323</v>
      </c>
      <c r="N62" s="5">
        <f t="shared" si="0"/>
        <v>15.809541666666668</v>
      </c>
    </row>
    <row r="63" spans="1:14" ht="12">
      <c r="A63" s="1"/>
      <c r="B63" s="2"/>
      <c r="C63" s="2" t="s">
        <v>29</v>
      </c>
      <c r="D63" s="2"/>
      <c r="E63" s="2"/>
      <c r="H63" s="2">
        <f>H62+H59</f>
        <v>673103.2204314074</v>
      </c>
      <c r="I63" s="2"/>
      <c r="J63" s="2"/>
      <c r="L63">
        <v>74</v>
      </c>
      <c r="M63" s="14">
        <v>0.06560442173802514</v>
      </c>
      <c r="N63" s="5">
        <f t="shared" si="0"/>
        <v>15.242875000000002</v>
      </c>
    </row>
    <row r="64" spans="1:14" ht="12">
      <c r="A64" s="1"/>
      <c r="B64" s="2"/>
      <c r="C64" s="2" t="s">
        <v>31</v>
      </c>
      <c r="D64" s="2"/>
      <c r="E64" s="2"/>
      <c r="H64" s="2">
        <f>H63-B11</f>
        <v>673103.2204314074</v>
      </c>
      <c r="I64" s="2"/>
      <c r="J64" s="2"/>
      <c r="L64">
        <v>75</v>
      </c>
      <c r="M64" s="14">
        <v>0.06804881368234814</v>
      </c>
      <c r="N64" s="5">
        <f t="shared" si="0"/>
        <v>14.695333333333334</v>
      </c>
    </row>
    <row r="65" spans="1:14" ht="12">
      <c r="A65" s="1"/>
      <c r="B65" s="2"/>
      <c r="C65" s="2"/>
      <c r="D65" s="2"/>
      <c r="E65" s="2"/>
      <c r="H65" s="2"/>
      <c r="I65" s="2"/>
      <c r="J65" s="2"/>
      <c r="L65">
        <v>76</v>
      </c>
      <c r="M65" s="14">
        <v>0.07057578074457449</v>
      </c>
      <c r="N65" s="5">
        <f t="shared" si="0"/>
        <v>14.169166666666666</v>
      </c>
    </row>
    <row r="66" spans="1:14" ht="12">
      <c r="A66" s="1"/>
      <c r="C66" s="2" t="s">
        <v>30</v>
      </c>
      <c r="H66" s="2">
        <f>H64*I48</f>
        <v>34733.93928589135</v>
      </c>
      <c r="L66">
        <v>100</v>
      </c>
      <c r="M66" s="14">
        <v>0.07</v>
      </c>
      <c r="N66" s="5">
        <f t="shared" si="0"/>
        <v>14.285714285714285</v>
      </c>
    </row>
    <row r="67" spans="1:8" ht="12">
      <c r="A67" s="1"/>
      <c r="C67" s="2"/>
      <c r="H67" s="5"/>
    </row>
    <row r="68" spans="1:12" ht="12">
      <c r="A68" s="1"/>
      <c r="C68" s="2"/>
      <c r="H68" s="5"/>
      <c r="L68" t="s">
        <v>50</v>
      </c>
    </row>
    <row r="69" spans="1:12" ht="12">
      <c r="A69" s="1"/>
      <c r="C69" s="2"/>
      <c r="D69" s="2"/>
      <c r="E69" s="2"/>
      <c r="L69" t="s">
        <v>51</v>
      </c>
    </row>
    <row r="70" spans="1:12" ht="12">
      <c r="A70" s="1"/>
      <c r="B70" s="2"/>
      <c r="C70" s="2"/>
      <c r="D70" s="2"/>
      <c r="E70" s="2"/>
      <c r="L70" t="s">
        <v>52</v>
      </c>
    </row>
    <row r="71" ht="12">
      <c r="L71" t="s">
        <v>53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Spitzer</dc:creator>
  <cp:keywords/>
  <dc:description/>
  <cp:lastModifiedBy>Laurel Yan</cp:lastModifiedBy>
  <dcterms:created xsi:type="dcterms:W3CDTF">2007-05-06T21:47:30Z</dcterms:created>
  <dcterms:modified xsi:type="dcterms:W3CDTF">2014-05-06T06:50:22Z</dcterms:modified>
  <cp:category/>
  <cp:version/>
  <cp:contentType/>
  <cp:contentStatus/>
</cp:coreProperties>
</file>