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20" yWindow="2840" windowWidth="25120" windowHeight="13480" activeTab="0"/>
  </bookViews>
  <sheets>
    <sheet name="Computation IT" sheetId="1" r:id="rId1"/>
    <sheet name="HRA" sheetId="2" r:id="rId2"/>
    <sheet name="Conv Allow &amp; Child Edu Allow" sheetId="3" r:id="rId3"/>
    <sheet name="IncomeTaxSlab" sheetId="4" r:id="rId4"/>
  </sheets>
  <definedNames/>
  <calcPr fullCalcOnLoad="1"/>
</workbook>
</file>

<file path=xl/comments1.xml><?xml version="1.0" encoding="utf-8"?>
<comments xmlns="http://schemas.openxmlformats.org/spreadsheetml/2006/main">
  <authors>
    <author>sanjeev</author>
  </authors>
  <commentList>
    <comment ref="E5" authorId="0">
      <text>
        <r>
          <rPr>
            <b/>
            <sz val="8"/>
            <rFont val="Tahoma"/>
            <family val="2"/>
          </rPr>
          <t>FFCS
Select Any One Category from Drop-Down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<sst xmlns="http://schemas.openxmlformats.org/spreadsheetml/2006/main" count="136" uniqueCount="84">
  <si>
    <t>Income from Salary</t>
  </si>
  <si>
    <t>Less : Professional Tax</t>
  </si>
  <si>
    <t>16(ii)</t>
  </si>
  <si>
    <t>Less : Entertainment Allowance</t>
  </si>
  <si>
    <t>16(iii)</t>
  </si>
  <si>
    <t>1-(2+3)</t>
  </si>
  <si>
    <t>Income from House Property</t>
  </si>
  <si>
    <t>Income from one self occupied house</t>
  </si>
  <si>
    <t>NIL</t>
  </si>
  <si>
    <t>Less : Interest paid on Home Loans</t>
  </si>
  <si>
    <t>Loss from self occupied house property</t>
  </si>
  <si>
    <t>5-6</t>
  </si>
  <si>
    <t>Income from Other Sources</t>
  </si>
  <si>
    <t>Gross Total Income</t>
  </si>
  <si>
    <t>Deduction Under Chapter VI A</t>
  </si>
  <si>
    <t>Investments / Payments in eligible avenues</t>
  </si>
  <si>
    <t>Payment towards Medical insurance</t>
  </si>
  <si>
    <t>80D</t>
  </si>
  <si>
    <t>Total Taxable Income</t>
  </si>
  <si>
    <t>Total Tax Payable</t>
  </si>
  <si>
    <t>YEARLY</t>
  </si>
  <si>
    <t>Month</t>
  </si>
  <si>
    <t>HRA Received</t>
  </si>
  <si>
    <t xml:space="preserve">Rent   Paid  </t>
  </si>
  <si>
    <t>Metro</t>
  </si>
  <si>
    <t>Monthly Salary</t>
  </si>
  <si>
    <t>Tax Free</t>
  </si>
  <si>
    <t>Taxable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</si>
  <si>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</si>
  <si>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</si>
  <si>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</si>
  <si>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</si>
  <si>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</si>
  <si>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</si>
  <si>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</si>
  <si>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</si>
  <si>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</si>
  <si>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</si>
  <si>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</si>
  <si>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</si>
  <si>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</si>
  <si>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TAX FREE</t>
  </si>
  <si>
    <t>TAXABLE</t>
  </si>
  <si>
    <t>CHILDREN EDUCATION ALLOWANCE</t>
  </si>
  <si>
    <t>CONVEYANCE ALLOWANCE</t>
  </si>
  <si>
    <t>No.OF Children</t>
  </si>
  <si>
    <t>a)</t>
  </si>
  <si>
    <t>b)</t>
  </si>
  <si>
    <t>c)</t>
  </si>
  <si>
    <t>Taxable House Rent Allowance</t>
  </si>
  <si>
    <t>Taxable Conveyance Allowance</t>
  </si>
  <si>
    <t>Taxable Children Education Allowance</t>
  </si>
  <si>
    <t>d)</t>
  </si>
  <si>
    <t>Taxable Children Hostel Allowance</t>
  </si>
  <si>
    <t>Taxable Perquisites</t>
  </si>
  <si>
    <t>Taxable Salary (Except a,b,c and d)</t>
  </si>
  <si>
    <t>Net Income From Salary</t>
  </si>
  <si>
    <t>Any other deduction</t>
  </si>
  <si>
    <t>Income Tax</t>
  </si>
  <si>
    <t>4+7+8</t>
  </si>
  <si>
    <t>9-10</t>
  </si>
  <si>
    <t>12+13+14</t>
  </si>
  <si>
    <t>Amount Received</t>
  </si>
  <si>
    <t xml:space="preserve">INCOME TAX CALCULATOR  </t>
  </si>
  <si>
    <t>&gt;&gt;&gt;&gt;</t>
  </si>
  <si>
    <t>HRA CALCULATION -Select : Monthly/Yearly &gt;&gt;&gt;&gt;</t>
  </si>
  <si>
    <t xml:space="preserve">Add : Education Cess @ 2% </t>
  </si>
  <si>
    <t xml:space="preserve">Add : Education Cess @ 1%(Secondary &amp; Higher) </t>
  </si>
  <si>
    <t>Select : Male / Female / Senior Citizen</t>
  </si>
  <si>
    <t>80CCF</t>
  </si>
  <si>
    <t>Investment in Infrastructure Bonds</t>
  </si>
  <si>
    <t>e)</t>
  </si>
  <si>
    <t>MALE</t>
  </si>
  <si>
    <t>FEMALE</t>
  </si>
  <si>
    <t>From</t>
  </si>
  <si>
    <t>To</t>
  </si>
  <si>
    <t>Rate</t>
  </si>
  <si>
    <t>Phone : 022-40557000                         www.fastfacts.co.in                           Email: sales@fastfacts.co.in</t>
  </si>
  <si>
    <t>SENIOR CITIZEN (Above 60 yrs and below 80 yrs)</t>
  </si>
  <si>
    <t>SR.CITIZEN (Above 80 yrs)</t>
  </si>
  <si>
    <t>Income Tax Slab for F.Y. 2012-2013</t>
  </si>
  <si>
    <t>1000001 onwards</t>
  </si>
  <si>
    <t>FINANCIAL YEAR 2012-2013 : ASSESSMENT YEAR 2013-14</t>
  </si>
  <si>
    <t>80C / 80CCC/80CCD</t>
  </si>
</sst>
</file>

<file path=xl/styles.xml><?xml version="1.0" encoding="utf-8"?>
<styleSheet xmlns="http://schemas.openxmlformats.org/spreadsheetml/2006/main">
  <numFmts count="20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0_);\(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43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" fontId="0" fillId="33" borderId="10" xfId="0" applyNumberFormat="1" applyFill="1" applyBorder="1" applyAlignment="1" applyProtection="1">
      <alignment horizontal="right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0" fontId="0" fillId="34" borderId="11" xfId="0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left" vertical="center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1" fontId="0" fillId="33" borderId="16" xfId="0" applyNumberForma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hidden="1" locked="0"/>
    </xf>
    <xf numFmtId="0" fontId="4" fillId="33" borderId="17" xfId="0" applyFont="1" applyFill="1" applyBorder="1" applyAlignment="1" applyProtection="1">
      <alignment horizontal="center"/>
      <protection hidden="1" locked="0"/>
    </xf>
    <xf numFmtId="0" fontId="4" fillId="33" borderId="16" xfId="0" applyFont="1" applyFill="1" applyBorder="1" applyAlignment="1" applyProtection="1">
      <alignment horizontal="center"/>
      <protection hidden="1"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center"/>
      <protection hidden="1" locked="0"/>
    </xf>
    <xf numFmtId="0" fontId="0" fillId="33" borderId="2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left" vertical="center"/>
      <protection/>
    </xf>
    <xf numFmtId="0" fontId="1" fillId="34" borderId="17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left"/>
      <protection/>
    </xf>
    <xf numFmtId="0" fontId="1" fillId="34" borderId="21" xfId="0" applyFont="1" applyFill="1" applyBorder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 vertical="center"/>
      <protection/>
    </xf>
    <xf numFmtId="49" fontId="0" fillId="34" borderId="0" xfId="0" applyNumberForma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Alignment="1" applyProtection="1">
      <alignment/>
      <protection hidden="1"/>
    </xf>
    <xf numFmtId="0" fontId="0" fillId="34" borderId="26" xfId="0" applyFill="1" applyBorder="1" applyAlignment="1" applyProtection="1">
      <alignment horizontal="left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0" fillId="34" borderId="28" xfId="0" applyFill="1" applyBorder="1" applyAlignment="1" applyProtection="1">
      <alignment horizontal="left"/>
      <protection/>
    </xf>
    <xf numFmtId="1" fontId="0" fillId="34" borderId="26" xfId="0" applyNumberForma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>
      <alignment/>
    </xf>
    <xf numFmtId="0" fontId="1" fillId="33" borderId="29" xfId="0" applyFont="1" applyFill="1" applyBorder="1" applyAlignment="1" applyProtection="1">
      <alignment vertical="center" wrapText="1"/>
      <protection hidden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6" borderId="31" xfId="0" applyFill="1" applyBorder="1" applyAlignment="1" applyProtection="1">
      <alignment/>
      <protection hidden="1"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1" fontId="0" fillId="33" borderId="36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36" borderId="0" xfId="0" applyFont="1" applyFill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0" fillId="36" borderId="11" xfId="0" applyFill="1" applyBorder="1" applyAlignment="1">
      <alignment/>
    </xf>
    <xf numFmtId="0" fontId="3" fillId="36" borderId="11" xfId="53" applyFill="1" applyBorder="1" applyAlignment="1" applyProtection="1">
      <alignment vertical="center"/>
      <protection hidden="1"/>
    </xf>
    <xf numFmtId="171" fontId="0" fillId="33" borderId="10" xfId="0" applyNumberFormat="1" applyFill="1" applyBorder="1" applyAlignment="1" applyProtection="1">
      <alignment horizontal="right"/>
      <protection locked="0"/>
    </xf>
    <xf numFmtId="0" fontId="0" fillId="34" borderId="20" xfId="0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/>
      <protection locked="0"/>
    </xf>
    <xf numFmtId="0" fontId="0" fillId="34" borderId="37" xfId="0" applyFont="1" applyFill="1" applyBorder="1" applyAlignment="1">
      <alignment horizontal="center" wrapText="1"/>
    </xf>
    <xf numFmtId="2" fontId="0" fillId="34" borderId="39" xfId="0" applyNumberFormat="1" applyFill="1" applyBorder="1" applyAlignment="1" applyProtection="1">
      <alignment horizontal="right"/>
      <protection hidden="1"/>
    </xf>
    <xf numFmtId="1" fontId="0" fillId="34" borderId="11" xfId="0" applyNumberFormat="1" applyFill="1" applyBorder="1" applyAlignment="1" applyProtection="1">
      <alignment horizontal="right"/>
      <protection hidden="1"/>
    </xf>
    <xf numFmtId="1" fontId="3" fillId="34" borderId="11" xfId="53" applyNumberFormat="1" applyFill="1" applyBorder="1" applyAlignment="1" applyProtection="1">
      <alignment horizontal="right"/>
      <protection hidden="1"/>
    </xf>
    <xf numFmtId="0" fontId="3" fillId="34" borderId="11" xfId="53" applyFill="1" applyBorder="1" applyAlignment="1" applyProtection="1">
      <alignment/>
      <protection hidden="1"/>
    </xf>
    <xf numFmtId="1" fontId="0" fillId="34" borderId="11" xfId="0" applyNumberFormat="1" applyFill="1" applyBorder="1" applyAlignment="1" applyProtection="1">
      <alignment horizontal="center" vertical="center"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1" fontId="0" fillId="34" borderId="11" xfId="0" applyNumberFormat="1" applyFill="1" applyBorder="1" applyAlignment="1" applyProtection="1">
      <alignment horizontal="right" vertical="center"/>
      <protection hidden="1"/>
    </xf>
    <xf numFmtId="2" fontId="0" fillId="34" borderId="17" xfId="0" applyNumberFormat="1" applyFill="1" applyBorder="1" applyAlignment="1" applyProtection="1">
      <alignment horizontal="right"/>
      <protection hidden="1"/>
    </xf>
    <xf numFmtId="0" fontId="0" fillId="36" borderId="0" xfId="0" applyFill="1" applyAlignment="1" applyProtection="1">
      <alignment/>
      <protection hidden="1"/>
    </xf>
    <xf numFmtId="2" fontId="0" fillId="37" borderId="13" xfId="0" applyNumberFormat="1" applyFill="1" applyBorder="1" applyAlignment="1" applyProtection="1">
      <alignment horizontal="right"/>
      <protection/>
    </xf>
    <xf numFmtId="2" fontId="0" fillId="37" borderId="10" xfId="0" applyNumberFormat="1" applyFill="1" applyBorder="1" applyAlignment="1" applyProtection="1">
      <alignment horizontal="right"/>
      <protection/>
    </xf>
    <xf numFmtId="1" fontId="9" fillId="37" borderId="10" xfId="0" applyNumberFormat="1" applyFont="1" applyFill="1" applyBorder="1" applyAlignment="1" applyProtection="1">
      <alignment horizontal="right" vertical="center"/>
      <protection hidden="1"/>
    </xf>
    <xf numFmtId="1" fontId="0" fillId="37" borderId="10" xfId="0" applyNumberFormat="1" applyFill="1" applyBorder="1" applyAlignment="1" applyProtection="1">
      <alignment horizontal="right"/>
      <protection/>
    </xf>
    <xf numFmtId="1" fontId="9" fillId="37" borderId="10" xfId="0" applyNumberFormat="1" applyFont="1" applyFill="1" applyBorder="1" applyAlignment="1" applyProtection="1">
      <alignment horizontal="right"/>
      <protection hidden="1"/>
    </xf>
    <xf numFmtId="1" fontId="5" fillId="37" borderId="10" xfId="0" applyNumberFormat="1" applyFont="1" applyFill="1" applyBorder="1" applyAlignment="1" applyProtection="1">
      <alignment horizontal="right"/>
      <protection hidden="1"/>
    </xf>
    <xf numFmtId="1" fontId="5" fillId="37" borderId="16" xfId="0" applyNumberFormat="1" applyFont="1" applyFill="1" applyBorder="1" applyAlignment="1" applyProtection="1">
      <alignment horizontal="right"/>
      <protection hidden="1"/>
    </xf>
    <xf numFmtId="1" fontId="5" fillId="37" borderId="26" xfId="0" applyNumberFormat="1" applyFont="1" applyFill="1" applyBorder="1" applyAlignment="1" applyProtection="1">
      <alignment horizontal="right" vertical="center"/>
      <protection hidden="1"/>
    </xf>
    <xf numFmtId="171" fontId="3" fillId="37" borderId="10" xfId="53" applyNumberFormat="1" applyFill="1" applyBorder="1" applyAlignment="1" applyProtection="1">
      <alignment horizontal="right"/>
      <protection hidden="1"/>
    </xf>
    <xf numFmtId="171" fontId="3" fillId="37" borderId="10" xfId="53" applyNumberFormat="1" applyFill="1" applyBorder="1" applyAlignment="1" applyProtection="1">
      <alignment/>
      <protection hidden="1"/>
    </xf>
    <xf numFmtId="1" fontId="0" fillId="37" borderId="10" xfId="0" applyNumberFormat="1" applyFill="1" applyBorder="1" applyAlignment="1" applyProtection="1">
      <alignment horizontal="center" vertical="center"/>
      <protection/>
    </xf>
    <xf numFmtId="1" fontId="0" fillId="37" borderId="10" xfId="0" applyNumberFormat="1" applyFill="1" applyBorder="1" applyAlignment="1" applyProtection="1">
      <alignment horizontal="center"/>
      <protection/>
    </xf>
    <xf numFmtId="1" fontId="9" fillId="37" borderId="10" xfId="0" applyNumberFormat="1" applyFont="1" applyFill="1" applyBorder="1" applyAlignment="1" applyProtection="1">
      <alignment horizontal="center"/>
      <protection/>
    </xf>
    <xf numFmtId="1" fontId="0" fillId="37" borderId="10" xfId="0" applyNumberFormat="1" applyFill="1" applyBorder="1" applyAlignment="1" applyProtection="1">
      <alignment horizontal="right" vertical="center"/>
      <protection/>
    </xf>
    <xf numFmtId="1" fontId="0" fillId="37" borderId="11" xfId="0" applyNumberFormat="1" applyFill="1" applyBorder="1" applyAlignment="1" applyProtection="1">
      <alignment horizontal="right"/>
      <protection/>
    </xf>
    <xf numFmtId="1" fontId="0" fillId="37" borderId="40" xfId="0" applyNumberFormat="1" applyFill="1" applyBorder="1" applyAlignment="1" applyProtection="1">
      <alignment horizontal="right"/>
      <protection/>
    </xf>
    <xf numFmtId="0" fontId="8" fillId="34" borderId="41" xfId="0" applyFont="1" applyFill="1" applyBorder="1" applyAlignment="1" applyProtection="1">
      <alignment horizontal="left" vertical="center"/>
      <protection/>
    </xf>
    <xf numFmtId="0" fontId="8" fillId="34" borderId="42" xfId="0" applyFont="1" applyFill="1" applyBorder="1" applyAlignment="1" applyProtection="1">
      <alignment vertical="center"/>
      <protection/>
    </xf>
    <xf numFmtId="2" fontId="0" fillId="37" borderId="21" xfId="0" applyNumberFormat="1" applyFill="1" applyBorder="1" applyAlignment="1" applyProtection="1">
      <alignment horizontal="right"/>
      <protection/>
    </xf>
    <xf numFmtId="0" fontId="0" fillId="34" borderId="25" xfId="0" applyFill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7" borderId="18" xfId="0" applyFill="1" applyBorder="1" applyAlignment="1" applyProtection="1">
      <alignment/>
      <protection hidden="1"/>
    </xf>
    <xf numFmtId="1" fontId="0" fillId="37" borderId="17" xfId="0" applyNumberFormat="1" applyFill="1" applyBorder="1" applyAlignment="1" applyProtection="1">
      <alignment/>
      <protection hidden="1"/>
    </xf>
    <xf numFmtId="1" fontId="0" fillId="37" borderId="44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1" fontId="0" fillId="37" borderId="16" xfId="0" applyNumberFormat="1" applyFill="1" applyBorder="1" applyAlignment="1" applyProtection="1">
      <alignment/>
      <protection hidden="1"/>
    </xf>
    <xf numFmtId="1" fontId="0" fillId="37" borderId="45" xfId="0" applyNumberFormat="1" applyFill="1" applyBorder="1" applyAlignment="1" applyProtection="1">
      <alignment/>
      <protection hidden="1"/>
    </xf>
    <xf numFmtId="0" fontId="0" fillId="37" borderId="0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19" xfId="0" applyFill="1" applyBorder="1" applyAlignment="1" applyProtection="1">
      <alignment/>
      <protection hidden="1"/>
    </xf>
    <xf numFmtId="1" fontId="0" fillId="37" borderId="30" xfId="0" applyNumberFormat="1" applyFill="1" applyBorder="1" applyAlignment="1" applyProtection="1">
      <alignment/>
      <protection hidden="1"/>
    </xf>
    <xf numFmtId="0" fontId="0" fillId="37" borderId="30" xfId="0" applyFill="1" applyBorder="1" applyAlignment="1" applyProtection="1">
      <alignment/>
      <protection hidden="1"/>
    </xf>
    <xf numFmtId="1" fontId="0" fillId="37" borderId="46" xfId="0" applyNumberFormat="1" applyFill="1" applyBorder="1" applyAlignment="1" applyProtection="1">
      <alignment/>
      <protection hidden="1"/>
    </xf>
    <xf numFmtId="1" fontId="0" fillId="37" borderId="47" xfId="0" applyNumberFormat="1" applyFill="1" applyBorder="1" applyAlignment="1" applyProtection="1">
      <alignment/>
      <protection hidden="1"/>
    </xf>
    <xf numFmtId="1" fontId="0" fillId="37" borderId="19" xfId="0" applyNumberFormat="1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45" xfId="0" applyFill="1" applyBorder="1" applyAlignment="1" applyProtection="1">
      <alignment/>
      <protection hidden="1"/>
    </xf>
    <xf numFmtId="0" fontId="0" fillId="37" borderId="20" xfId="0" applyFill="1" applyBorder="1" applyAlignment="1">
      <alignment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9" fontId="0" fillId="0" borderId="46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44" xfId="0" applyBorder="1" applyAlignment="1">
      <alignment/>
    </xf>
    <xf numFmtId="9" fontId="0" fillId="0" borderId="4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9" fontId="0" fillId="0" borderId="45" xfId="0" applyNumberFormat="1" applyBorder="1" applyAlignment="1">
      <alignment/>
    </xf>
    <xf numFmtId="0" fontId="0" fillId="38" borderId="0" xfId="0" applyFill="1" applyAlignment="1">
      <alignment/>
    </xf>
    <xf numFmtId="0" fontId="0" fillId="38" borderId="32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48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49" xfId="0" applyFill="1" applyBorder="1" applyAlignment="1">
      <alignment/>
    </xf>
    <xf numFmtId="0" fontId="1" fillId="37" borderId="32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5" fillId="39" borderId="43" xfId="0" applyFont="1" applyFill="1" applyBorder="1" applyAlignment="1">
      <alignment/>
    </xf>
    <xf numFmtId="0" fontId="1" fillId="39" borderId="42" xfId="0" applyFont="1" applyFill="1" applyBorder="1" applyAlignment="1" applyProtection="1">
      <alignment horizontal="center" vertical="center"/>
      <protection locked="0"/>
    </xf>
    <xf numFmtId="1" fontId="1" fillId="37" borderId="11" xfId="0" applyNumberFormat="1" applyFont="1" applyFill="1" applyBorder="1" applyAlignment="1" applyProtection="1">
      <alignment horizontal="center"/>
      <protection/>
    </xf>
    <xf numFmtId="1" fontId="1" fillId="37" borderId="0" xfId="0" applyNumberFormat="1" applyFont="1" applyFill="1" applyBorder="1" applyAlignment="1" applyProtection="1">
      <alignment horizontal="center"/>
      <protection/>
    </xf>
    <xf numFmtId="1" fontId="1" fillId="37" borderId="12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2" fillId="0" borderId="11" xfId="0" applyFont="1" applyBorder="1" applyAlignment="1" applyProtection="1">
      <alignment vertical="center" wrapText="1"/>
      <protection/>
    </xf>
    <xf numFmtId="0" fontId="1" fillId="39" borderId="53" xfId="0" applyFont="1" applyFill="1" applyBorder="1" applyAlignment="1" applyProtection="1">
      <alignment horizontal="center" vertical="center"/>
      <protection locked="0"/>
    </xf>
    <xf numFmtId="0" fontId="1" fillId="39" borderId="54" xfId="0" applyFont="1" applyFill="1" applyBorder="1" applyAlignment="1" applyProtection="1">
      <alignment horizontal="center" vertical="center"/>
      <protection locked="0"/>
    </xf>
    <xf numFmtId="0" fontId="1" fillId="37" borderId="38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1" fillId="37" borderId="5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CCCC"/>
      <rgbColor rgb="00800080"/>
      <rgbColor rgb="00FFCCFF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32</xdr:row>
      <xdr:rowOff>9525</xdr:rowOff>
    </xdr:from>
    <xdr:to>
      <xdr:col>6</xdr:col>
      <xdr:colOff>952500</xdr:colOff>
      <xdr:row>33</xdr:row>
      <xdr:rowOff>304800</xdr:rowOff>
    </xdr:to>
    <xdr:pic>
      <xdr:nvPicPr>
        <xdr:cNvPr id="1" name="Picture 69" descr="ffc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067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31</xdr:row>
      <xdr:rowOff>85725</xdr:rowOff>
    </xdr:from>
    <xdr:to>
      <xdr:col>4</xdr:col>
      <xdr:colOff>276225</xdr:colOff>
      <xdr:row>33</xdr:row>
      <xdr:rowOff>342900</xdr:rowOff>
    </xdr:to>
    <xdr:pic>
      <xdr:nvPicPr>
        <xdr:cNvPr id="2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50292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2">
      <selection activeCell="C8" sqref="C8"/>
    </sheetView>
  </sheetViews>
  <sheetFormatPr defaultColWidth="0" defaultRowHeight="12.75" zeroHeight="1"/>
  <cols>
    <col min="1" max="1" width="8.28125" style="1" customWidth="1"/>
    <col min="2" max="2" width="4.28125" style="0" customWidth="1"/>
    <col min="3" max="3" width="42.421875" style="0" customWidth="1"/>
    <col min="4" max="4" width="18.421875" style="0" customWidth="1"/>
    <col min="5" max="5" width="16.00390625" style="0" customWidth="1"/>
    <col min="6" max="6" width="0.9921875" style="34" customWidth="1"/>
    <col min="7" max="7" width="16.00390625" style="0" customWidth="1"/>
    <col min="8" max="8" width="0.42578125" style="1" customWidth="1"/>
    <col min="9" max="9" width="5.421875" style="0" hidden="1" customWidth="1"/>
    <col min="10" max="16384" width="0" style="0" hidden="1" customWidth="1"/>
  </cols>
  <sheetData>
    <row r="1" s="46" customFormat="1" ht="6" customHeight="1" hidden="1">
      <c r="F1" s="79"/>
    </row>
    <row r="2" spans="1:8" s="46" customFormat="1" ht="15" customHeight="1">
      <c r="A2" s="148"/>
      <c r="B2" s="148"/>
      <c r="C2" s="148"/>
      <c r="D2" s="148"/>
      <c r="E2" s="148"/>
      <c r="F2" s="148"/>
      <c r="G2" s="148"/>
      <c r="H2" s="53"/>
    </row>
    <row r="3" spans="1:9" ht="17.25" customHeight="1">
      <c r="A3" s="53"/>
      <c r="B3" s="151" t="s">
        <v>63</v>
      </c>
      <c r="C3" s="151"/>
      <c r="D3" s="151"/>
      <c r="E3" s="151"/>
      <c r="F3" s="151"/>
      <c r="G3" s="151"/>
      <c r="H3" s="46"/>
      <c r="I3" s="150"/>
    </row>
    <row r="4" spans="1:9" ht="15" customHeight="1">
      <c r="A4" s="53"/>
      <c r="B4" s="152" t="s">
        <v>82</v>
      </c>
      <c r="C4" s="152"/>
      <c r="D4" s="152"/>
      <c r="E4" s="152"/>
      <c r="F4" s="152"/>
      <c r="G4" s="152"/>
      <c r="H4" s="46"/>
      <c r="I4" s="150"/>
    </row>
    <row r="5" spans="1:9" ht="15" customHeight="1">
      <c r="A5" s="53"/>
      <c r="B5" s="27"/>
      <c r="C5" s="96" t="s">
        <v>68</v>
      </c>
      <c r="D5" s="97" t="s">
        <v>64</v>
      </c>
      <c r="E5" s="144" t="s">
        <v>72</v>
      </c>
      <c r="F5" s="78"/>
      <c r="G5" s="98"/>
      <c r="H5" s="46"/>
      <c r="I5" s="150"/>
    </row>
    <row r="6" spans="1:8" ht="15" customHeight="1">
      <c r="A6" s="53"/>
      <c r="B6" s="23"/>
      <c r="C6" s="24" t="s">
        <v>0</v>
      </c>
      <c r="D6" s="35"/>
      <c r="E6" s="81"/>
      <c r="F6" s="71"/>
      <c r="G6" s="80"/>
      <c r="H6" s="46"/>
    </row>
    <row r="7" spans="1:8" ht="12">
      <c r="A7" s="53"/>
      <c r="B7" s="23">
        <v>1</v>
      </c>
      <c r="C7" s="10" t="s">
        <v>55</v>
      </c>
      <c r="D7" s="35"/>
      <c r="E7" s="66"/>
      <c r="F7" s="72"/>
      <c r="G7" s="81"/>
      <c r="H7" s="46"/>
    </row>
    <row r="8" spans="1:8" ht="12">
      <c r="A8" s="53"/>
      <c r="B8" s="9" t="s">
        <v>46</v>
      </c>
      <c r="C8" s="10" t="s">
        <v>49</v>
      </c>
      <c r="D8" s="35"/>
      <c r="E8" s="88">
        <f>IF(HRA!G2="MONTHLY",HRA!C19,IF(HRA!G2="YEARLY",HRA!C23,0))</f>
        <v>0</v>
      </c>
      <c r="F8" s="73"/>
      <c r="G8" s="81"/>
      <c r="H8" s="46"/>
    </row>
    <row r="9" spans="1:8" ht="12">
      <c r="A9" s="53"/>
      <c r="B9" s="9" t="s">
        <v>47</v>
      </c>
      <c r="C9" s="10" t="s">
        <v>50</v>
      </c>
      <c r="D9" s="35"/>
      <c r="E9" s="89">
        <f>'Conv Allow &amp; Child Edu Allow'!E16</f>
        <v>0</v>
      </c>
      <c r="F9" s="74"/>
      <c r="G9" s="81"/>
      <c r="H9" s="46"/>
    </row>
    <row r="10" spans="1:8" ht="12">
      <c r="A10" s="53"/>
      <c r="B10" s="9" t="s">
        <v>48</v>
      </c>
      <c r="C10" s="10" t="s">
        <v>51</v>
      </c>
      <c r="D10" s="35"/>
      <c r="E10" s="89">
        <f>'Conv Allow &amp; Child Edu Allow'!K16</f>
        <v>0</v>
      </c>
      <c r="F10" s="74"/>
      <c r="G10" s="81"/>
      <c r="H10" s="46"/>
    </row>
    <row r="11" spans="1:8" ht="12">
      <c r="A11" s="53"/>
      <c r="B11" s="9" t="s">
        <v>52</v>
      </c>
      <c r="C11" s="10" t="s">
        <v>53</v>
      </c>
      <c r="D11" s="35"/>
      <c r="E11" s="66">
        <v>0</v>
      </c>
      <c r="F11" s="72"/>
      <c r="G11" s="81"/>
      <c r="H11" s="46"/>
    </row>
    <row r="12" spans="1:8" ht="12">
      <c r="A12" s="53"/>
      <c r="B12" s="9"/>
      <c r="C12" s="10" t="s">
        <v>54</v>
      </c>
      <c r="D12" s="35"/>
      <c r="E12" s="66">
        <v>0</v>
      </c>
      <c r="F12" s="72"/>
      <c r="G12" s="81"/>
      <c r="H12" s="46"/>
    </row>
    <row r="13" spans="1:8" ht="12">
      <c r="A13" s="53"/>
      <c r="B13" s="23">
        <v>2</v>
      </c>
      <c r="C13" s="10" t="s">
        <v>1</v>
      </c>
      <c r="D13" s="35" t="s">
        <v>2</v>
      </c>
      <c r="E13" s="66">
        <v>0</v>
      </c>
      <c r="F13" s="72"/>
      <c r="G13" s="81"/>
      <c r="H13" s="46"/>
    </row>
    <row r="14" spans="1:8" ht="12">
      <c r="A14" s="53"/>
      <c r="B14" s="23">
        <v>3</v>
      </c>
      <c r="C14" s="10" t="s">
        <v>3</v>
      </c>
      <c r="D14" s="35" t="s">
        <v>4</v>
      </c>
      <c r="E14" s="66">
        <v>0</v>
      </c>
      <c r="F14" s="72"/>
      <c r="G14" s="81"/>
      <c r="H14" s="46"/>
    </row>
    <row r="15" spans="1:11" s="4" customFormat="1" ht="15" customHeight="1">
      <c r="A15" s="53"/>
      <c r="B15" s="25">
        <v>4</v>
      </c>
      <c r="C15" s="26" t="s">
        <v>56</v>
      </c>
      <c r="D15" s="36" t="s">
        <v>5</v>
      </c>
      <c r="E15" s="90"/>
      <c r="F15" s="75"/>
      <c r="G15" s="82">
        <f>IF(SUM(E7:E12)-SUM(E13:E14)&gt;0,SUM(E7:E12)-SUM(E13:E14),0)</f>
        <v>0</v>
      </c>
      <c r="H15" s="47"/>
      <c r="I15"/>
      <c r="J15"/>
      <c r="K15"/>
    </row>
    <row r="16" spans="1:8" ht="15" customHeight="1">
      <c r="A16" s="53"/>
      <c r="B16" s="7"/>
      <c r="C16" s="8" t="s">
        <v>6</v>
      </c>
      <c r="D16" s="35"/>
      <c r="E16" s="91"/>
      <c r="F16" s="76"/>
      <c r="G16" s="83"/>
      <c r="H16" s="46"/>
    </row>
    <row r="17" spans="1:8" ht="12">
      <c r="A17" s="53"/>
      <c r="B17" s="23">
        <v>5</v>
      </c>
      <c r="C17" s="10" t="s">
        <v>7</v>
      </c>
      <c r="D17" s="35"/>
      <c r="E17" s="92" t="s">
        <v>8</v>
      </c>
      <c r="F17" s="76"/>
      <c r="G17" s="83"/>
      <c r="H17" s="46"/>
    </row>
    <row r="18" spans="1:8" ht="12">
      <c r="A18" s="53"/>
      <c r="B18" s="23">
        <v>6</v>
      </c>
      <c r="C18" s="10" t="s">
        <v>9</v>
      </c>
      <c r="D18" s="35"/>
      <c r="E18" s="6">
        <v>0</v>
      </c>
      <c r="F18" s="77"/>
      <c r="G18" s="83"/>
      <c r="H18" s="46"/>
    </row>
    <row r="19" spans="1:9" ht="12">
      <c r="A19" s="53"/>
      <c r="B19" s="23">
        <v>7</v>
      </c>
      <c r="C19" s="10" t="s">
        <v>10</v>
      </c>
      <c r="D19" s="37" t="s">
        <v>11</v>
      </c>
      <c r="E19" s="93"/>
      <c r="F19" s="77"/>
      <c r="G19" s="84">
        <f>E18</f>
        <v>0</v>
      </c>
      <c r="H19" s="46"/>
      <c r="I19" s="3"/>
    </row>
    <row r="20" spans="1:8" ht="15" customHeight="1">
      <c r="A20" s="53"/>
      <c r="B20" s="27">
        <v>8</v>
      </c>
      <c r="C20" s="28" t="s">
        <v>12</v>
      </c>
      <c r="D20" s="35"/>
      <c r="E20" s="83"/>
      <c r="F20" s="72"/>
      <c r="G20" s="6">
        <v>0</v>
      </c>
      <c r="H20" s="46"/>
    </row>
    <row r="21" spans="1:8" ht="15" customHeight="1">
      <c r="A21" s="53"/>
      <c r="B21" s="27">
        <v>9</v>
      </c>
      <c r="C21" s="28" t="s">
        <v>13</v>
      </c>
      <c r="D21" s="35" t="s">
        <v>59</v>
      </c>
      <c r="E21" s="83"/>
      <c r="F21" s="72"/>
      <c r="G21" s="82">
        <f>IF((G15-G19)+G20&gt;0,(G15-G19)+G20,0)</f>
        <v>0</v>
      </c>
      <c r="H21" s="46"/>
    </row>
    <row r="22" spans="1:8" ht="15" customHeight="1">
      <c r="A22" s="53"/>
      <c r="B22" s="11">
        <v>10</v>
      </c>
      <c r="C22" s="12" t="s">
        <v>14</v>
      </c>
      <c r="D22" s="37"/>
      <c r="E22" s="83"/>
      <c r="F22" s="72"/>
      <c r="G22" s="83"/>
      <c r="H22" s="46"/>
    </row>
    <row r="23" spans="1:8" ht="12">
      <c r="A23" s="53"/>
      <c r="B23" s="9" t="s">
        <v>46</v>
      </c>
      <c r="C23" s="13" t="s">
        <v>15</v>
      </c>
      <c r="D23" s="119" t="s">
        <v>83</v>
      </c>
      <c r="E23" s="5">
        <v>0</v>
      </c>
      <c r="F23" s="72"/>
      <c r="G23" s="83"/>
      <c r="H23" s="46"/>
    </row>
    <row r="24" spans="1:8" ht="12">
      <c r="A24" s="53"/>
      <c r="B24" s="9" t="s">
        <v>47</v>
      </c>
      <c r="C24" s="13" t="s">
        <v>16</v>
      </c>
      <c r="D24" s="35" t="s">
        <v>17</v>
      </c>
      <c r="E24" s="5">
        <v>0</v>
      </c>
      <c r="F24" s="72"/>
      <c r="G24" s="83"/>
      <c r="H24" s="46"/>
    </row>
    <row r="25" spans="1:8" ht="12" hidden="1">
      <c r="A25" s="53"/>
      <c r="B25" s="118" t="s">
        <v>52</v>
      </c>
      <c r="C25" s="13" t="s">
        <v>70</v>
      </c>
      <c r="D25" s="119" t="s">
        <v>69</v>
      </c>
      <c r="E25" s="5">
        <v>0</v>
      </c>
      <c r="F25" s="72"/>
      <c r="G25" s="83"/>
      <c r="H25" s="46"/>
    </row>
    <row r="26" spans="1:8" ht="12">
      <c r="A26" s="53"/>
      <c r="B26" s="118" t="s">
        <v>71</v>
      </c>
      <c r="C26" s="14" t="s">
        <v>57</v>
      </c>
      <c r="D26" s="35"/>
      <c r="E26" s="5">
        <v>0</v>
      </c>
      <c r="F26" s="72"/>
      <c r="G26" s="84">
        <f>SUM(E23:E26)</f>
        <v>0</v>
      </c>
      <c r="H26" s="46"/>
    </row>
    <row r="27" spans="1:8" ht="15" customHeight="1">
      <c r="A27" s="53"/>
      <c r="B27" s="27">
        <v>11</v>
      </c>
      <c r="C27" s="28" t="s">
        <v>18</v>
      </c>
      <c r="D27" s="37" t="s">
        <v>60</v>
      </c>
      <c r="E27" s="83"/>
      <c r="F27" s="72"/>
      <c r="G27" s="84">
        <f>IF((G21-G26)&gt;0,IF(MOD(G21-G26,10)&gt;4,INT((G21-G26)/10)*10+10,INT((G21-G26)/10)*10),0)</f>
        <v>0</v>
      </c>
      <c r="H27" s="46"/>
    </row>
    <row r="28" spans="1:8" ht="15" customHeight="1">
      <c r="A28" s="53"/>
      <c r="B28" s="11">
        <v>12</v>
      </c>
      <c r="C28" s="12" t="s">
        <v>58</v>
      </c>
      <c r="D28" s="35"/>
      <c r="E28" s="83"/>
      <c r="F28" s="72"/>
      <c r="G28" s="85">
        <f>+IF(E5="MALE",IF(AND((G27&gt;200000),(G27&lt;500001)),((G27-200000)*10%),IF(AND((G27&gt;500000),(G27&lt;1000001)),(30000+((G27-500000)*20%)),IF(G27&gt;1000000,(130000+((G27-1000000)*30%)),0))),IF(E5="FEMALE",IF(AND((G27&gt;200000),(G27&lt;500001)),((G27-200000)*10%),IF(AND((G27&gt;500000),(G27&lt;1000001)),(30000+((G27-500000)*20%)),IF(G27&gt;1000000,(130000+((G27-1000000)*30%)),0))),IF(E5="SENIOR CITIZEN",IF(AND((G27&gt;250000),(G27&lt;500001)),((G27-250000)*10%),IF(AND((G27&gt;500000),(G27&lt;1000001)),(25000+((G27-500000)*20%)),IF(G27&gt;1000000,(125000+((G27-1000000)*30%)),0))),IF(E5="SR.CITIZEN&gt;80",IF(AND((G27&gt;500000),(G27&lt;1000001)),((G27-500000)*20%),IF(G27&gt;1000000,(100000+((G27-1000000)*30%)),0))))))</f>
        <v>0</v>
      </c>
      <c r="H28" s="46"/>
    </row>
    <row r="29" spans="1:8" ht="12">
      <c r="A29" s="53"/>
      <c r="B29" s="23">
        <v>13</v>
      </c>
      <c r="C29" s="29" t="s">
        <v>66</v>
      </c>
      <c r="D29" s="35"/>
      <c r="E29" s="83"/>
      <c r="F29" s="72"/>
      <c r="G29" s="85">
        <f>(G28)*2%</f>
        <v>0</v>
      </c>
      <c r="H29" s="46"/>
    </row>
    <row r="30" spans="1:8" ht="12">
      <c r="A30" s="53"/>
      <c r="B30" s="23">
        <v>14</v>
      </c>
      <c r="C30" s="29" t="s">
        <v>67</v>
      </c>
      <c r="D30" s="35"/>
      <c r="E30" s="94"/>
      <c r="F30" s="72"/>
      <c r="G30" s="86">
        <f>(G28)*1%</f>
        <v>0</v>
      </c>
      <c r="H30" s="46"/>
    </row>
    <row r="31" spans="1:8" ht="15" customHeight="1" thickBot="1">
      <c r="A31" s="53"/>
      <c r="B31" s="40">
        <v>15</v>
      </c>
      <c r="C31" s="41" t="s">
        <v>19</v>
      </c>
      <c r="D31" s="42" t="s">
        <v>61</v>
      </c>
      <c r="E31" s="95"/>
      <c r="F31" s="43"/>
      <c r="G31" s="87">
        <f>G28+G29+G30</f>
        <v>0</v>
      </c>
      <c r="H31" s="46"/>
    </row>
    <row r="32" spans="1:8" s="1" customFormat="1" ht="9" customHeight="1">
      <c r="A32" s="53"/>
      <c r="B32" s="45"/>
      <c r="C32" s="38"/>
      <c r="D32" s="38"/>
      <c r="F32" s="39"/>
      <c r="H32" s="64"/>
    </row>
    <row r="33" spans="1:8" ht="12.75" customHeight="1">
      <c r="A33" s="53"/>
      <c r="B33" s="153"/>
      <c r="C33" s="154"/>
      <c r="D33" s="154"/>
      <c r="E33" s="44"/>
      <c r="F33" s="149"/>
      <c r="G33" s="149"/>
      <c r="H33" s="64"/>
    </row>
    <row r="34" spans="1:8" ht="35.25" customHeight="1">
      <c r="A34" s="53"/>
      <c r="B34" s="153"/>
      <c r="C34" s="154"/>
      <c r="D34" s="154"/>
      <c r="E34" s="44"/>
      <c r="F34" s="149"/>
      <c r="G34" s="149"/>
      <c r="H34" s="64"/>
    </row>
    <row r="35" spans="1:8" ht="4.5" customHeight="1">
      <c r="A35" s="53"/>
      <c r="B35" s="153"/>
      <c r="C35" s="154"/>
      <c r="D35" s="154"/>
      <c r="E35" s="44"/>
      <c r="F35" s="149"/>
      <c r="G35" s="149"/>
      <c r="H35" s="64"/>
    </row>
    <row r="36" spans="1:8" ht="22.5" customHeight="1">
      <c r="A36" s="53"/>
      <c r="B36" s="145" t="s">
        <v>77</v>
      </c>
      <c r="C36" s="146"/>
      <c r="D36" s="146"/>
      <c r="E36" s="146"/>
      <c r="F36" s="146"/>
      <c r="G36" s="147"/>
      <c r="H36" s="65"/>
    </row>
    <row r="37" spans="1:8" s="1" customFormat="1" ht="12" hidden="1">
      <c r="A37" s="53"/>
      <c r="B37" s="46"/>
      <c r="C37" s="46"/>
      <c r="D37" s="46"/>
      <c r="E37" s="46"/>
      <c r="F37" s="46"/>
      <c r="G37" s="46"/>
      <c r="H37" s="46"/>
    </row>
    <row r="38" ht="12" hidden="1"/>
  </sheetData>
  <sheetProtection password="DE9D" sheet="1"/>
  <mergeCells count="7">
    <mergeCell ref="B36:G36"/>
    <mergeCell ref="A2:G2"/>
    <mergeCell ref="F33:G35"/>
    <mergeCell ref="I3:I5"/>
    <mergeCell ref="B3:G3"/>
    <mergeCell ref="B4:G4"/>
    <mergeCell ref="B33:D35"/>
  </mergeCells>
  <dataValidations count="11">
    <dataValidation type="whole" allowBlank="1" showInputMessage="1" showErrorMessage="1" sqref="F18:F19 E19">
      <formula1>0</formula1>
      <formula2>150000</formula2>
    </dataValidation>
    <dataValidation type="whole" operator="greaterThan" allowBlank="1" showInputMessage="1" showErrorMessage="1" error="Value should be positive&#10;" sqref="E26:F26 E11:F14 E7:F7">
      <formula1>-1</formula1>
    </dataValidation>
    <dataValidation errorStyle="information" type="list" allowBlank="1" showInputMessage="1" showErrorMessage="1" sqref="E5">
      <formula1>"MALE,FEMALE,SENIOR CITIZEN,SR.CITIZEN&gt;80"</formula1>
    </dataValidation>
    <dataValidation type="whole" allowBlank="1" showInputMessage="1" showErrorMessage="1" error="Value should be positive&#10;" sqref="F23">
      <formula1>0</formula1>
      <formula2>100000</formula2>
    </dataValidation>
    <dataValidation type="whole" allowBlank="1" showInputMessage="1" showErrorMessage="1" error="Value should be positive&#10;" sqref="F24:F25">
      <formula1>0</formula1>
      <formula2>15000</formula2>
    </dataValidation>
    <dataValidation errorStyle="information" allowBlank="1" showInputMessage="1" showErrorMessage="1" sqref="D5"/>
    <dataValidation type="whole" allowBlank="1" showInputMessage="1" showErrorMessage="1" promptTitle="Value cannot be more than 100000" error="1. Value should be positive &#10;2. Max deduction allowed Rs. 100000&#10;" sqref="E23">
      <formula1>0</formula1>
      <formula2>100000</formula2>
    </dataValidation>
    <dataValidation type="whole" allowBlank="1" showInputMessage="1" showErrorMessage="1" error="1. Value should be positive&#10;2. Max Value can be:&#10;a) Rs.15000, normal circumstances &#10;b) Rs. 20000, if Sr. Citizen&#10;c) Rs. 35000, parents included&#10;d) Rs.40000, Parents Sr. Citizens&#10;   &#10;&#10;" sqref="E24">
      <formula1>0</formula1>
      <formula2>40000</formula2>
    </dataValidation>
    <dataValidation type="whole" allowBlank="1" showInputMessage="1" showErrorMessage="1" sqref="G20">
      <formula1>-999999999999999000</formula1>
      <formula2>9999999999999990000</formula2>
    </dataValidation>
    <dataValidation type="whole" allowBlank="1" showInputMessage="1" showErrorMessage="1" error="Amount cannot be exceeds 150000" sqref="E18">
      <formula1>0</formula1>
      <formula2>150000</formula2>
    </dataValidation>
    <dataValidation type="whole" allowBlank="1" showInputMessage="1" showErrorMessage="1" error="1. Value should be positive &#10;2. Max deduction allowed Rs. 20000&#10;&#10;" sqref="E25">
      <formula1>0</formula1>
      <formula2>20000</formula2>
    </dataValidation>
  </dataValidations>
  <hyperlinks>
    <hyperlink ref="E10" location="'Conv Allow &amp; Child Edu Allow'!K20" tooltip="Child Edu Allow Calculation" display="'Conv Allow &amp; Child Edu Allow'!K20"/>
    <hyperlink ref="E9" location="'Conv Allow &amp; Child Edu Allow'!E16" tooltip="Conv Allow Calculation" display="'Conv Allow &amp; Child Edu Allow'!E16"/>
    <hyperlink ref="E8" location="HRA!C20" tooltip="HRA Calculation" display="HRA!C20"/>
  </hyperlinks>
  <printOptions/>
  <pageMargins left="0.75" right="0.75" top="1" bottom="1" header="0.5" footer="0.5"/>
  <pageSetup horizontalDpi="600" verticalDpi="600" orientation="portrait"/>
  <drawing r:id="rId6"/>
  <legacyDrawing r:id="rId5"/>
  <oleObjects>
    <oleObject progId="" shapeId="540553" r:id="rId2"/>
    <oleObject progId="" shapeId="542135" r:id="rId3"/>
    <oleObject progId="" shapeId="54308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3"/>
  <sheetViews>
    <sheetView showRowColHeaders="0" showOutlineSymbols="0" workbookViewId="0" topLeftCell="A1">
      <selection activeCell="C6" sqref="C6"/>
    </sheetView>
  </sheetViews>
  <sheetFormatPr defaultColWidth="2.140625" defaultRowHeight="12.75" zeroHeight="1"/>
  <cols>
    <col min="1" max="1" width="8.28125" style="46" customWidth="1"/>
    <col min="2" max="4" width="10.421875" style="0" customWidth="1"/>
    <col min="5" max="5" width="7.00390625" style="0" bestFit="1" customWidth="1"/>
    <col min="6" max="8" width="10.421875" style="0" customWidth="1"/>
    <col min="9" max="9" width="10.7109375" style="0" hidden="1" customWidth="1"/>
    <col min="10" max="10" width="12.140625" style="0" hidden="1" customWidth="1"/>
    <col min="11" max="255" width="0" style="0" hidden="1" customWidth="1"/>
    <col min="256" max="16384" width="2.140625" style="46" customWidth="1"/>
  </cols>
  <sheetData>
    <row r="1" s="53" customFormat="1" ht="15" customHeight="1" thickBot="1"/>
    <row r="2" spans="1:256" ht="15.75" customHeight="1" thickBot="1">
      <c r="A2" s="54"/>
      <c r="B2" s="158" t="s">
        <v>65</v>
      </c>
      <c r="C2" s="159"/>
      <c r="D2" s="159"/>
      <c r="E2" s="159"/>
      <c r="F2" s="159"/>
      <c r="G2" s="156" t="s">
        <v>20</v>
      </c>
      <c r="H2" s="157"/>
      <c r="J2" s="155"/>
      <c r="IV2" s="53"/>
    </row>
    <row r="3" spans="1:256" ht="24.75" thickBot="1">
      <c r="A3" s="54"/>
      <c r="B3" s="99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9" t="s">
        <v>27</v>
      </c>
      <c r="J3" s="155"/>
      <c r="IV3" s="53"/>
    </row>
    <row r="4" spans="1:256" ht="18" customHeight="1">
      <c r="A4" s="54"/>
      <c r="B4" s="30" t="s">
        <v>28</v>
      </c>
      <c r="C4" s="15"/>
      <c r="D4" s="15"/>
      <c r="E4" s="16" t="b">
        <v>0</v>
      </c>
      <c r="F4" s="15"/>
      <c r="G4" s="105">
        <f>IF($G$2="MONTHLY",(MIN(IF(D4-(F4*10%)&gt;0,(D4-(F4*10%)),0),IF(E4=TRUE,F4*50%,IF(E4=FALSE,F4*40%)),C4)),0)</f>
        <v>0</v>
      </c>
      <c r="H4" s="106">
        <f>IF($G$2="MONTHLY",IF(G4&gt;0,(C4-G4),C4),0)</f>
        <v>0</v>
      </c>
      <c r="J4" s="2"/>
      <c r="IV4" s="53"/>
    </row>
    <row r="5" spans="1:256" ht="18" customHeight="1">
      <c r="A5" s="54"/>
      <c r="B5" s="31" t="s">
        <v>29</v>
      </c>
      <c r="C5" s="15"/>
      <c r="D5" s="15"/>
      <c r="E5" s="17" t="b">
        <v>0</v>
      </c>
      <c r="F5" s="15"/>
      <c r="G5" s="105">
        <f aca="true" t="shared" si="0" ref="G5:G15">IF($G$2="MONTHLY",(MIN(IF(D5-(F5*10%)&gt;0,(D5-(F5*10%)),0),IF(E5=TRUE,F5*50%,IF(E5=FALSE,F5*40%)),C5)),0)</f>
        <v>0</v>
      </c>
      <c r="H5" s="106">
        <f aca="true" t="shared" si="1" ref="H5:H15">IF($G$2="MONTHLY",IF(G5&gt;0,(C5-G5),C5),0)</f>
        <v>0</v>
      </c>
      <c r="J5" s="2"/>
      <c r="IV5" s="53"/>
    </row>
    <row r="6" spans="1:256" ht="18" customHeight="1">
      <c r="A6" s="54"/>
      <c r="B6" s="31" t="s">
        <v>30</v>
      </c>
      <c r="C6" s="15"/>
      <c r="D6" s="15"/>
      <c r="E6" s="17" t="b">
        <v>0</v>
      </c>
      <c r="F6" s="15"/>
      <c r="G6" s="105">
        <f t="shared" si="0"/>
        <v>0</v>
      </c>
      <c r="H6" s="106">
        <f t="shared" si="1"/>
        <v>0</v>
      </c>
      <c r="J6" s="2"/>
      <c r="IV6" s="53"/>
    </row>
    <row r="7" spans="1:256" ht="18" customHeight="1">
      <c r="A7" s="54"/>
      <c r="B7" s="31" t="s">
        <v>31</v>
      </c>
      <c r="C7" s="15"/>
      <c r="D7" s="15"/>
      <c r="E7" s="17" t="b">
        <v>0</v>
      </c>
      <c r="F7" s="15"/>
      <c r="G7" s="105">
        <f t="shared" si="0"/>
        <v>0</v>
      </c>
      <c r="H7" s="106">
        <f t="shared" si="1"/>
        <v>0</v>
      </c>
      <c r="IV7" s="53"/>
    </row>
    <row r="8" spans="1:256" ht="18" customHeight="1">
      <c r="A8" s="54"/>
      <c r="B8" s="31" t="s">
        <v>32</v>
      </c>
      <c r="C8" s="15"/>
      <c r="D8" s="15"/>
      <c r="E8" s="17" t="b">
        <v>0</v>
      </c>
      <c r="F8" s="15"/>
      <c r="G8" s="105">
        <f t="shared" si="0"/>
        <v>0</v>
      </c>
      <c r="H8" s="106">
        <f t="shared" si="1"/>
        <v>0</v>
      </c>
      <c r="M8" s="3"/>
      <c r="IV8" s="53"/>
    </row>
    <row r="9" spans="1:256" ht="18" customHeight="1">
      <c r="A9" s="54"/>
      <c r="B9" s="31" t="s">
        <v>33</v>
      </c>
      <c r="C9" s="15"/>
      <c r="D9" s="15"/>
      <c r="E9" s="17" t="b">
        <v>0</v>
      </c>
      <c r="F9" s="15"/>
      <c r="G9" s="105">
        <f t="shared" si="0"/>
        <v>0</v>
      </c>
      <c r="H9" s="106">
        <f t="shared" si="1"/>
        <v>0</v>
      </c>
      <c r="IV9" s="53"/>
    </row>
    <row r="10" spans="1:256" ht="18" customHeight="1">
      <c r="A10" s="54"/>
      <c r="B10" s="31" t="s">
        <v>34</v>
      </c>
      <c r="C10" s="15"/>
      <c r="D10" s="15"/>
      <c r="E10" s="17" t="b">
        <v>0</v>
      </c>
      <c r="F10" s="15"/>
      <c r="G10" s="105">
        <f t="shared" si="0"/>
        <v>0</v>
      </c>
      <c r="H10" s="106">
        <f t="shared" si="1"/>
        <v>0</v>
      </c>
      <c r="IV10" s="53"/>
    </row>
    <row r="11" spans="1:256" ht="18" customHeight="1">
      <c r="A11" s="54"/>
      <c r="B11" s="31" t="s">
        <v>35</v>
      </c>
      <c r="C11" s="15"/>
      <c r="D11" s="15"/>
      <c r="E11" s="17" t="b">
        <v>0</v>
      </c>
      <c r="F11" s="15"/>
      <c r="G11" s="105">
        <f t="shared" si="0"/>
        <v>0</v>
      </c>
      <c r="H11" s="106">
        <f t="shared" si="1"/>
        <v>0</v>
      </c>
      <c r="IV11" s="53"/>
    </row>
    <row r="12" spans="1:256" ht="18" customHeight="1">
      <c r="A12" s="54"/>
      <c r="B12" s="31" t="s">
        <v>36</v>
      </c>
      <c r="C12" s="15"/>
      <c r="D12" s="15"/>
      <c r="E12" s="17" t="b">
        <v>0</v>
      </c>
      <c r="F12" s="15"/>
      <c r="G12" s="105">
        <f t="shared" si="0"/>
        <v>0</v>
      </c>
      <c r="H12" s="106">
        <f t="shared" si="1"/>
        <v>0</v>
      </c>
      <c r="IV12" s="53"/>
    </row>
    <row r="13" spans="1:256" ht="18" customHeight="1">
      <c r="A13" s="54"/>
      <c r="B13" s="31" t="s">
        <v>37</v>
      </c>
      <c r="C13" s="15"/>
      <c r="D13" s="15"/>
      <c r="E13" s="17" t="b">
        <v>0</v>
      </c>
      <c r="F13" s="15"/>
      <c r="G13" s="105">
        <f t="shared" si="0"/>
        <v>0</v>
      </c>
      <c r="H13" s="106">
        <f t="shared" si="1"/>
        <v>0</v>
      </c>
      <c r="IV13" s="53"/>
    </row>
    <row r="14" spans="1:256" ht="18" customHeight="1">
      <c r="A14" s="54"/>
      <c r="B14" s="31" t="s">
        <v>38</v>
      </c>
      <c r="C14" s="15"/>
      <c r="D14" s="15"/>
      <c r="E14" s="17" t="b">
        <v>0</v>
      </c>
      <c r="F14" s="15"/>
      <c r="G14" s="105">
        <f t="shared" si="0"/>
        <v>0</v>
      </c>
      <c r="H14" s="106">
        <f t="shared" si="1"/>
        <v>0</v>
      </c>
      <c r="IV14" s="53"/>
    </row>
    <row r="15" spans="1:256" ht="18.75" customHeight="1" thickBot="1">
      <c r="A15" s="54"/>
      <c r="B15" s="31" t="s">
        <v>39</v>
      </c>
      <c r="C15" s="15"/>
      <c r="D15" s="15"/>
      <c r="E15" s="18" t="b">
        <v>0</v>
      </c>
      <c r="F15" s="15"/>
      <c r="G15" s="105">
        <f t="shared" si="0"/>
        <v>0</v>
      </c>
      <c r="H15" s="106">
        <f t="shared" si="1"/>
        <v>0</v>
      </c>
      <c r="J15" s="3"/>
      <c r="IV15" s="53"/>
    </row>
    <row r="16" spans="1:256" ht="9" customHeight="1" hidden="1" thickBot="1">
      <c r="A16" s="54"/>
      <c r="B16" s="51"/>
      <c r="C16" s="52"/>
      <c r="D16" s="52"/>
      <c r="E16" s="52"/>
      <c r="F16" s="52"/>
      <c r="G16" s="107"/>
      <c r="H16" s="108"/>
      <c r="IV16" s="53"/>
    </row>
    <row r="17" spans="1:256" ht="18" customHeight="1" thickBot="1">
      <c r="A17" s="54"/>
      <c r="B17" s="100" t="s">
        <v>40</v>
      </c>
      <c r="C17" s="101">
        <f>SUM(C4:C15)</f>
        <v>0</v>
      </c>
      <c r="D17" s="104">
        <f>SUM(D4:D15)</f>
        <v>0</v>
      </c>
      <c r="E17" s="50"/>
      <c r="F17" s="109">
        <f>SUM(F4:F15)</f>
        <v>0</v>
      </c>
      <c r="G17" s="109">
        <f>ROUND(SUM(G4:G15),0)</f>
        <v>0</v>
      </c>
      <c r="H17" s="110">
        <f>ROUND(SUM(H4:H15),0)</f>
        <v>0</v>
      </c>
      <c r="J17" s="3"/>
      <c r="IV17" s="53"/>
    </row>
    <row r="18" spans="1:256" ht="18" customHeight="1">
      <c r="A18" s="54"/>
      <c r="B18" s="31" t="s">
        <v>41</v>
      </c>
      <c r="C18" s="102">
        <f>+G17</f>
        <v>0</v>
      </c>
      <c r="D18" s="160"/>
      <c r="E18" s="160"/>
      <c r="F18" s="160"/>
      <c r="G18" s="160"/>
      <c r="H18" s="160"/>
      <c r="IV18" s="53"/>
    </row>
    <row r="19" spans="1:256" ht="18" customHeight="1" thickBot="1">
      <c r="A19" s="54"/>
      <c r="B19" s="32" t="s">
        <v>42</v>
      </c>
      <c r="C19" s="103">
        <f>+H17</f>
        <v>0</v>
      </c>
      <c r="D19" s="160"/>
      <c r="E19" s="160"/>
      <c r="F19" s="160"/>
      <c r="G19" s="160"/>
      <c r="H19" s="160"/>
      <c r="IV19" s="53"/>
    </row>
    <row r="20" spans="1:256" ht="9" customHeight="1" thickBot="1">
      <c r="A20" s="54"/>
      <c r="B20" s="51"/>
      <c r="C20" s="52"/>
      <c r="D20" s="52"/>
      <c r="E20" s="52"/>
      <c r="F20" s="52"/>
      <c r="G20" s="52"/>
      <c r="H20" s="52"/>
      <c r="IV20" s="53"/>
    </row>
    <row r="21" spans="1:256" ht="19.5" customHeight="1" thickBot="1">
      <c r="A21" s="54"/>
      <c r="B21" s="143" t="s">
        <v>20</v>
      </c>
      <c r="C21" s="19"/>
      <c r="D21" s="20"/>
      <c r="E21" s="21" t="b">
        <v>0</v>
      </c>
      <c r="F21" s="22"/>
      <c r="G21" s="109">
        <f>ROUND(IF($G$2="YEARLY",(MIN(IF(D21-(F21*10%)&gt;0,(D21-(F21*10%)),0),IF(E21=TRUE,F21*50%,IF(E21=FALSE,F21*40%)),C21)),0),0)</f>
        <v>0</v>
      </c>
      <c r="H21" s="111">
        <f>IF(G2="YEARLY",IF(G21&gt;0,(C21-G21),C21),0)</f>
        <v>0</v>
      </c>
      <c r="IV21" s="53"/>
    </row>
    <row r="22" spans="1:256" ht="18" customHeight="1">
      <c r="A22" s="54"/>
      <c r="B22" s="31" t="s">
        <v>41</v>
      </c>
      <c r="C22" s="112">
        <f>+G21</f>
        <v>0</v>
      </c>
      <c r="D22" s="46"/>
      <c r="E22" s="46"/>
      <c r="F22" s="46"/>
      <c r="G22" s="46"/>
      <c r="H22" s="46"/>
      <c r="IV22" s="53"/>
    </row>
    <row r="23" spans="1:256" ht="18" customHeight="1" thickBot="1">
      <c r="A23" s="54"/>
      <c r="B23" s="32" t="s">
        <v>42</v>
      </c>
      <c r="C23" s="113">
        <f>+H21</f>
        <v>0</v>
      </c>
      <c r="D23" s="46"/>
      <c r="E23" s="46"/>
      <c r="F23" s="46"/>
      <c r="G23" s="46"/>
      <c r="H23" s="46"/>
      <c r="IV23" s="53"/>
    </row>
    <row r="24" ht="12" hidden="1"/>
  </sheetData>
  <sheetProtection password="DE9D" sheet="1"/>
  <mergeCells count="4">
    <mergeCell ref="J2:J3"/>
    <mergeCell ref="G2:H2"/>
    <mergeCell ref="B2:F2"/>
    <mergeCell ref="D18:H19"/>
  </mergeCells>
  <dataValidations count="4">
    <dataValidation type="list" allowBlank="1" showInputMessage="1" showErrorMessage="1" sqref="G2">
      <formula1>"MONTHLY,YEARLY"</formula1>
    </dataValidation>
    <dataValidation type="custom" allowBlank="1" showInputMessage="1" showErrorMessage="1" sqref="E4:E15 E21">
      <formula1>"TRUE,FALSE"</formula1>
    </dataValidation>
    <dataValidation type="whole" operator="greaterThanOrEqual" allowBlank="1" showInputMessage="1" showErrorMessage="1" error="Value should be positive" sqref="C21:D21 C4:D15 F4:F15">
      <formula1>0</formula1>
    </dataValidation>
    <dataValidation type="whole" operator="greaterThanOrEqual" allowBlank="1" showInputMessage="1" showErrorMessage="1" sqref="F21">
      <formula1>0</formula1>
    </dataValidation>
  </dataValidations>
  <printOptions/>
  <pageMargins left="0.75" right="0.75" top="1" bottom="1" header="0.5" footer="0.5"/>
  <pageSetup horizontalDpi="600" verticalDpi="6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RowColHeaders="0" showOutlineSymbols="0" workbookViewId="0" topLeftCell="A1">
      <selection activeCell="I4" sqref="I4"/>
    </sheetView>
  </sheetViews>
  <sheetFormatPr defaultColWidth="0" defaultRowHeight="12.75" zeroHeight="1"/>
  <cols>
    <col min="1" max="1" width="8.28125" style="46" customWidth="1"/>
    <col min="2" max="5" width="10.421875" style="0" customWidth="1"/>
    <col min="6" max="6" width="2.7109375" style="0" customWidth="1"/>
    <col min="7" max="7" width="9.421875" style="0" customWidth="1"/>
    <col min="8" max="11" width="9.140625" style="0" customWidth="1"/>
    <col min="12" max="12" width="9.140625" style="46" customWidth="1"/>
    <col min="13" max="16384" width="0" style="0" hidden="1" customWidth="1"/>
  </cols>
  <sheetData>
    <row r="1" spans="1:11" ht="15" customHeight="1" thickBot="1">
      <c r="A1" s="63"/>
      <c r="B1" s="60"/>
      <c r="C1" s="60"/>
      <c r="D1" s="60"/>
      <c r="E1" s="60"/>
      <c r="F1" s="60"/>
      <c r="G1" s="46"/>
      <c r="H1" s="46"/>
      <c r="I1" s="46"/>
      <c r="J1" s="46"/>
      <c r="K1" s="46"/>
    </row>
    <row r="2" spans="1:11" ht="18" customHeight="1" thickBot="1">
      <c r="A2" s="60"/>
      <c r="B2" s="158" t="s">
        <v>44</v>
      </c>
      <c r="C2" s="159"/>
      <c r="D2" s="159"/>
      <c r="E2" s="161"/>
      <c r="F2" s="60"/>
      <c r="G2" s="158" t="s">
        <v>43</v>
      </c>
      <c r="H2" s="159"/>
      <c r="I2" s="159"/>
      <c r="J2" s="159"/>
      <c r="K2" s="161"/>
    </row>
    <row r="3" spans="2:11" ht="26.25" customHeight="1" thickBot="1">
      <c r="B3" s="62" t="s">
        <v>21</v>
      </c>
      <c r="C3" s="67" t="s">
        <v>62</v>
      </c>
      <c r="D3" s="61" t="s">
        <v>26</v>
      </c>
      <c r="E3" s="62" t="s">
        <v>27</v>
      </c>
      <c r="F3" s="46"/>
      <c r="G3" s="68" t="s">
        <v>21</v>
      </c>
      <c r="H3" s="70" t="s">
        <v>45</v>
      </c>
      <c r="I3" s="48" t="s">
        <v>62</v>
      </c>
      <c r="J3" s="61" t="s">
        <v>26</v>
      </c>
      <c r="K3" s="62" t="s">
        <v>27</v>
      </c>
    </row>
    <row r="4" spans="2:11" ht="18" customHeight="1">
      <c r="B4" s="30" t="s">
        <v>28</v>
      </c>
      <c r="C4" s="15"/>
      <c r="D4" s="105">
        <f>IF(C4&gt;800,800,C4)</f>
        <v>0</v>
      </c>
      <c r="E4" s="106">
        <f>C4-D4</f>
        <v>0</v>
      </c>
      <c r="F4" s="46"/>
      <c r="G4" s="55" t="s">
        <v>28</v>
      </c>
      <c r="H4" s="69"/>
      <c r="I4" s="57"/>
      <c r="J4" s="115">
        <f>IF(I4&gt;0,IF(AND((H4=1),(I4&gt;100)),100,IF(AND((H4=2),(I4&gt;200)),200,IF(H4=0,0,I4))),0)</f>
        <v>0</v>
      </c>
      <c r="K4" s="116">
        <f>IF(I4&gt;0,I4-J4,0)</f>
        <v>0</v>
      </c>
    </row>
    <row r="5" spans="2:11" ht="18" customHeight="1">
      <c r="B5" s="31" t="s">
        <v>29</v>
      </c>
      <c r="C5" s="15"/>
      <c r="D5" s="102">
        <f aca="true" t="shared" si="0" ref="D5:D15">IF(C5&gt;800,800,C5)</f>
        <v>0</v>
      </c>
      <c r="E5" s="112">
        <f aca="true" t="shared" si="1" ref="E5:E15">+C5-D5</f>
        <v>0</v>
      </c>
      <c r="F5" s="46"/>
      <c r="G5" s="56" t="s">
        <v>29</v>
      </c>
      <c r="H5" s="59"/>
      <c r="I5" s="58"/>
      <c r="J5" s="115">
        <f aca="true" t="shared" si="2" ref="J5:J15">IF(I5&gt;0,IF(AND((H5=1),(I5&gt;100)),100,IF(AND((H5=2),(I5&gt;200)),200,IF(H5=0,0,I5))),0)</f>
        <v>0</v>
      </c>
      <c r="K5" s="116">
        <f aca="true" t="shared" si="3" ref="K5:K15">IF(I5&gt;0,I5-J5,0)</f>
        <v>0</v>
      </c>
    </row>
    <row r="6" spans="2:11" ht="18" customHeight="1">
      <c r="B6" s="31" t="s">
        <v>30</v>
      </c>
      <c r="C6" s="15"/>
      <c r="D6" s="102">
        <f t="shared" si="0"/>
        <v>0</v>
      </c>
      <c r="E6" s="112">
        <f t="shared" si="1"/>
        <v>0</v>
      </c>
      <c r="F6" s="46"/>
      <c r="G6" s="56" t="s">
        <v>30</v>
      </c>
      <c r="H6" s="59"/>
      <c r="I6" s="58"/>
      <c r="J6" s="115">
        <f t="shared" si="2"/>
        <v>0</v>
      </c>
      <c r="K6" s="116">
        <f t="shared" si="3"/>
        <v>0</v>
      </c>
    </row>
    <row r="7" spans="2:11" ht="18" customHeight="1">
      <c r="B7" s="31" t="s">
        <v>31</v>
      </c>
      <c r="C7" s="15"/>
      <c r="D7" s="102">
        <f t="shared" si="0"/>
        <v>0</v>
      </c>
      <c r="E7" s="112">
        <f t="shared" si="1"/>
        <v>0</v>
      </c>
      <c r="F7" s="46"/>
      <c r="G7" s="56" t="s">
        <v>31</v>
      </c>
      <c r="H7" s="59"/>
      <c r="I7" s="58"/>
      <c r="J7" s="115">
        <f t="shared" si="2"/>
        <v>0</v>
      </c>
      <c r="K7" s="116">
        <f t="shared" si="3"/>
        <v>0</v>
      </c>
    </row>
    <row r="8" spans="2:11" ht="18" customHeight="1">
      <c r="B8" s="31" t="s">
        <v>32</v>
      </c>
      <c r="C8" s="15"/>
      <c r="D8" s="102">
        <f t="shared" si="0"/>
        <v>0</v>
      </c>
      <c r="E8" s="112">
        <f t="shared" si="1"/>
        <v>0</v>
      </c>
      <c r="F8" s="46"/>
      <c r="G8" s="56" t="s">
        <v>32</v>
      </c>
      <c r="H8" s="59"/>
      <c r="I8" s="58"/>
      <c r="J8" s="115">
        <f t="shared" si="2"/>
        <v>0</v>
      </c>
      <c r="K8" s="116">
        <f t="shared" si="3"/>
        <v>0</v>
      </c>
    </row>
    <row r="9" spans="2:11" ht="18" customHeight="1">
      <c r="B9" s="31" t="s">
        <v>33</v>
      </c>
      <c r="C9" s="15"/>
      <c r="D9" s="102">
        <f t="shared" si="0"/>
        <v>0</v>
      </c>
      <c r="E9" s="112">
        <f t="shared" si="1"/>
        <v>0</v>
      </c>
      <c r="F9" s="46"/>
      <c r="G9" s="56" t="s">
        <v>33</v>
      </c>
      <c r="H9" s="59"/>
      <c r="I9" s="58"/>
      <c r="J9" s="115">
        <f t="shared" si="2"/>
        <v>0</v>
      </c>
      <c r="K9" s="116">
        <f t="shared" si="3"/>
        <v>0</v>
      </c>
    </row>
    <row r="10" spans="2:11" ht="18" customHeight="1">
      <c r="B10" s="31" t="s">
        <v>34</v>
      </c>
      <c r="C10" s="15"/>
      <c r="D10" s="102">
        <f t="shared" si="0"/>
        <v>0</v>
      </c>
      <c r="E10" s="112">
        <f t="shared" si="1"/>
        <v>0</v>
      </c>
      <c r="F10" s="46"/>
      <c r="G10" s="56" t="s">
        <v>34</v>
      </c>
      <c r="H10" s="59"/>
      <c r="I10" s="58"/>
      <c r="J10" s="115">
        <f t="shared" si="2"/>
        <v>0</v>
      </c>
      <c r="K10" s="116">
        <f t="shared" si="3"/>
        <v>0</v>
      </c>
    </row>
    <row r="11" spans="2:11" ht="18" customHeight="1">
      <c r="B11" s="31" t="s">
        <v>35</v>
      </c>
      <c r="C11" s="15"/>
      <c r="D11" s="102">
        <f t="shared" si="0"/>
        <v>0</v>
      </c>
      <c r="E11" s="112">
        <f t="shared" si="1"/>
        <v>0</v>
      </c>
      <c r="F11" s="46"/>
      <c r="G11" s="56" t="s">
        <v>35</v>
      </c>
      <c r="H11" s="59"/>
      <c r="I11" s="58"/>
      <c r="J11" s="115">
        <f t="shared" si="2"/>
        <v>0</v>
      </c>
      <c r="K11" s="116">
        <f t="shared" si="3"/>
        <v>0</v>
      </c>
    </row>
    <row r="12" spans="2:11" ht="18" customHeight="1">
      <c r="B12" s="31" t="s">
        <v>36</v>
      </c>
      <c r="C12" s="15"/>
      <c r="D12" s="102">
        <f t="shared" si="0"/>
        <v>0</v>
      </c>
      <c r="E12" s="112">
        <f t="shared" si="1"/>
        <v>0</v>
      </c>
      <c r="F12" s="46"/>
      <c r="G12" s="56" t="s">
        <v>36</v>
      </c>
      <c r="H12" s="59"/>
      <c r="I12" s="58"/>
      <c r="J12" s="115">
        <f t="shared" si="2"/>
        <v>0</v>
      </c>
      <c r="K12" s="116">
        <f t="shared" si="3"/>
        <v>0</v>
      </c>
    </row>
    <row r="13" spans="2:11" ht="18" customHeight="1">
      <c r="B13" s="31" t="s">
        <v>37</v>
      </c>
      <c r="C13" s="15"/>
      <c r="D13" s="102">
        <f t="shared" si="0"/>
        <v>0</v>
      </c>
      <c r="E13" s="112">
        <f t="shared" si="1"/>
        <v>0</v>
      </c>
      <c r="F13" s="46"/>
      <c r="G13" s="56" t="s">
        <v>37</v>
      </c>
      <c r="H13" s="59"/>
      <c r="I13" s="58"/>
      <c r="J13" s="115">
        <f t="shared" si="2"/>
        <v>0</v>
      </c>
      <c r="K13" s="116">
        <f t="shared" si="3"/>
        <v>0</v>
      </c>
    </row>
    <row r="14" spans="2:11" ht="18" customHeight="1">
      <c r="B14" s="31" t="s">
        <v>38</v>
      </c>
      <c r="C14" s="15"/>
      <c r="D14" s="102">
        <f t="shared" si="0"/>
        <v>0</v>
      </c>
      <c r="E14" s="112">
        <f t="shared" si="1"/>
        <v>0</v>
      </c>
      <c r="F14" s="46"/>
      <c r="G14" s="56" t="s">
        <v>38</v>
      </c>
      <c r="H14" s="59"/>
      <c r="I14" s="58"/>
      <c r="J14" s="115">
        <f t="shared" si="2"/>
        <v>0</v>
      </c>
      <c r="K14" s="116">
        <f t="shared" si="3"/>
        <v>0</v>
      </c>
    </row>
    <row r="15" spans="2:11" ht="18" customHeight="1" thickBot="1">
      <c r="B15" s="31" t="s">
        <v>39</v>
      </c>
      <c r="C15" s="15"/>
      <c r="D15" s="102">
        <f t="shared" si="0"/>
        <v>0</v>
      </c>
      <c r="E15" s="112">
        <f t="shared" si="1"/>
        <v>0</v>
      </c>
      <c r="F15" s="46"/>
      <c r="G15" s="56" t="s">
        <v>39</v>
      </c>
      <c r="H15" s="59"/>
      <c r="I15" s="58"/>
      <c r="J15" s="115">
        <f t="shared" si="2"/>
        <v>0</v>
      </c>
      <c r="K15" s="116">
        <f t="shared" si="3"/>
        <v>0</v>
      </c>
    </row>
    <row r="16" spans="2:11" ht="18" customHeight="1" thickBot="1">
      <c r="B16" s="33" t="s">
        <v>40</v>
      </c>
      <c r="C16" s="114">
        <f>SUM(C4:C15)</f>
        <v>0</v>
      </c>
      <c r="D16" s="114">
        <f>SUM(D4:D15)</f>
        <v>0</v>
      </c>
      <c r="E16" s="110">
        <f>SUM(E4:E15)</f>
        <v>0</v>
      </c>
      <c r="F16" s="46"/>
      <c r="G16" s="33" t="s">
        <v>40</v>
      </c>
      <c r="H16" s="117"/>
      <c r="I16" s="114">
        <f>SUM(I4:I15)</f>
        <v>0</v>
      </c>
      <c r="J16" s="109">
        <f>SUM(J4:J15)</f>
        <v>0</v>
      </c>
      <c r="K16" s="111">
        <f>SUM(K4:K15)</f>
        <v>0</v>
      </c>
    </row>
    <row r="17" ht="12" hidden="1"/>
  </sheetData>
  <sheetProtection password="DE9D" sheet="1"/>
  <mergeCells count="2">
    <mergeCell ref="G2:K2"/>
    <mergeCell ref="B2:E2"/>
  </mergeCells>
  <dataValidations count="2">
    <dataValidation type="whole" allowBlank="1" showInputMessage="1" showErrorMessage="1" sqref="H4:H15">
      <formula1>0</formula1>
      <formula2>2</formula2>
    </dataValidation>
    <dataValidation type="whole" operator="greaterThanOrEqual" allowBlank="1" showInputMessage="1" showErrorMessage="1" error="Value should be positive" sqref="C4:C15 I4:I15">
      <formula1>0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5" sqref="B5"/>
    </sheetView>
  </sheetViews>
  <sheetFormatPr defaultColWidth="0" defaultRowHeight="12.75" zeroHeight="1"/>
  <cols>
    <col min="1" max="1" width="15.140625" style="0" customWidth="1"/>
    <col min="2" max="2" width="15.00390625" style="0" customWidth="1"/>
    <col min="3" max="3" width="15.421875" style="0" customWidth="1"/>
    <col min="4" max="4" width="0.2890625" style="0" customWidth="1"/>
    <col min="5" max="16384" width="0" style="0" hidden="1" customWidth="1"/>
  </cols>
  <sheetData>
    <row r="1" spans="1:3" ht="18" customHeight="1">
      <c r="A1" s="140" t="s">
        <v>80</v>
      </c>
      <c r="B1" s="141"/>
      <c r="C1" s="142"/>
    </row>
    <row r="2" spans="1:3" ht="19.5" customHeight="1" thickBot="1">
      <c r="A2" s="139" t="s">
        <v>72</v>
      </c>
      <c r="B2" s="107"/>
      <c r="C2" s="108"/>
    </row>
    <row r="3" spans="1:3" ht="12.75" thickBot="1">
      <c r="A3" s="128" t="s">
        <v>74</v>
      </c>
      <c r="B3" s="129" t="s">
        <v>75</v>
      </c>
      <c r="C3" s="130" t="s">
        <v>76</v>
      </c>
    </row>
    <row r="4" spans="1:3" ht="12">
      <c r="A4" s="126">
        <v>0</v>
      </c>
      <c r="B4" s="127">
        <v>200000</v>
      </c>
      <c r="C4" s="131">
        <v>0</v>
      </c>
    </row>
    <row r="5" spans="1:3" ht="12">
      <c r="A5" s="121">
        <v>200001</v>
      </c>
      <c r="B5" s="120">
        <v>500000</v>
      </c>
      <c r="C5" s="122">
        <v>0.1</v>
      </c>
    </row>
    <row r="6" spans="1:3" ht="12">
      <c r="A6" s="121">
        <v>500001</v>
      </c>
      <c r="B6" s="120">
        <v>1000000</v>
      </c>
      <c r="C6" s="122">
        <v>0.2</v>
      </c>
    </row>
    <row r="7" spans="1:3" ht="12.75" thickBot="1">
      <c r="A7" s="123" t="s">
        <v>81</v>
      </c>
      <c r="B7" s="124"/>
      <c r="C7" s="125">
        <v>0.3</v>
      </c>
    </row>
    <row r="8" spans="1:3" s="132" customFormat="1" ht="12">
      <c r="A8" s="133"/>
      <c r="B8" s="134"/>
      <c r="C8" s="135"/>
    </row>
    <row r="9" spans="1:3" ht="21" customHeight="1" thickBot="1">
      <c r="A9" s="139" t="s">
        <v>73</v>
      </c>
      <c r="B9" s="107"/>
      <c r="C9" s="108"/>
    </row>
    <row r="10" spans="1:3" ht="12.75" thickBot="1">
      <c r="A10" s="128" t="s">
        <v>74</v>
      </c>
      <c r="B10" s="129" t="s">
        <v>75</v>
      </c>
      <c r="C10" s="130" t="s">
        <v>76</v>
      </c>
    </row>
    <row r="11" spans="1:3" ht="12">
      <c r="A11" s="126">
        <v>0</v>
      </c>
      <c r="B11" s="127">
        <v>200000</v>
      </c>
      <c r="C11" s="131">
        <v>0</v>
      </c>
    </row>
    <row r="12" spans="1:3" ht="12">
      <c r="A12" s="121">
        <v>200001</v>
      </c>
      <c r="B12" s="120">
        <v>500000</v>
      </c>
      <c r="C12" s="122">
        <v>0.1</v>
      </c>
    </row>
    <row r="13" spans="1:3" ht="12">
      <c r="A13" s="121">
        <v>500001</v>
      </c>
      <c r="B13" s="120">
        <v>1000000</v>
      </c>
      <c r="C13" s="122">
        <v>0.2</v>
      </c>
    </row>
    <row r="14" spans="1:3" ht="12.75" thickBot="1">
      <c r="A14" s="123" t="s">
        <v>81</v>
      </c>
      <c r="B14" s="124"/>
      <c r="C14" s="125">
        <v>0.3</v>
      </c>
    </row>
    <row r="15" spans="1:3" s="132" customFormat="1" ht="12">
      <c r="A15" s="133"/>
      <c r="B15" s="134"/>
      <c r="C15" s="135"/>
    </row>
    <row r="16" spans="1:3" ht="18.75" customHeight="1" thickBot="1">
      <c r="A16" s="139" t="s">
        <v>78</v>
      </c>
      <c r="B16" s="107"/>
      <c r="C16" s="108"/>
    </row>
    <row r="17" spans="1:3" ht="12.75" thickBot="1">
      <c r="A17" s="128" t="s">
        <v>74</v>
      </c>
      <c r="B17" s="129" t="s">
        <v>75</v>
      </c>
      <c r="C17" s="130" t="s">
        <v>76</v>
      </c>
    </row>
    <row r="18" spans="1:3" ht="12">
      <c r="A18" s="126">
        <v>0</v>
      </c>
      <c r="B18" s="127">
        <v>250000</v>
      </c>
      <c r="C18" s="131">
        <v>0</v>
      </c>
    </row>
    <row r="19" spans="1:3" ht="12">
      <c r="A19" s="121">
        <v>250001</v>
      </c>
      <c r="B19" s="120">
        <v>500000</v>
      </c>
      <c r="C19" s="122">
        <v>0.1</v>
      </c>
    </row>
    <row r="20" spans="1:3" ht="12">
      <c r="A20" s="121">
        <v>500001</v>
      </c>
      <c r="B20" s="120">
        <v>1000000</v>
      </c>
      <c r="C20" s="122">
        <v>0.2</v>
      </c>
    </row>
    <row r="21" spans="1:3" ht="12.75" thickBot="1">
      <c r="A21" s="123" t="s">
        <v>81</v>
      </c>
      <c r="B21" s="124"/>
      <c r="C21" s="125">
        <v>0.3</v>
      </c>
    </row>
    <row r="22" spans="1:3" s="132" customFormat="1" ht="12">
      <c r="A22" s="133"/>
      <c r="B22" s="134"/>
      <c r="C22" s="135"/>
    </row>
    <row r="23" spans="1:3" ht="18.75" customHeight="1" thickBot="1">
      <c r="A23" s="139" t="s">
        <v>79</v>
      </c>
      <c r="B23" s="107"/>
      <c r="C23" s="108"/>
    </row>
    <row r="24" spans="1:3" ht="12.75" thickBot="1">
      <c r="A24" s="128" t="s">
        <v>74</v>
      </c>
      <c r="B24" s="129" t="s">
        <v>75</v>
      </c>
      <c r="C24" s="130" t="s">
        <v>76</v>
      </c>
    </row>
    <row r="25" spans="1:3" ht="12">
      <c r="A25" s="126">
        <v>0</v>
      </c>
      <c r="B25" s="127">
        <v>500000</v>
      </c>
      <c r="C25" s="131">
        <v>0</v>
      </c>
    </row>
    <row r="26" spans="1:3" ht="12">
      <c r="A26" s="121">
        <v>500001</v>
      </c>
      <c r="B26" s="120">
        <v>1000000</v>
      </c>
      <c r="C26" s="122">
        <v>0.2</v>
      </c>
    </row>
    <row r="27" spans="1:3" ht="12.75" thickBot="1">
      <c r="A27" s="123" t="s">
        <v>81</v>
      </c>
      <c r="B27" s="124"/>
      <c r="C27" s="125">
        <v>0.3</v>
      </c>
    </row>
    <row r="28" spans="1:3" s="132" customFormat="1" ht="12.75" thickBot="1">
      <c r="A28" s="136"/>
      <c r="B28" s="137"/>
      <c r="C28" s="138"/>
    </row>
  </sheetData>
  <sheetProtection password="DE9D" sheet="1"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Fast Facts Computer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Mukesh</dc:creator>
  <cp:keywords/>
  <dc:description/>
  <cp:lastModifiedBy>Laurel Yan</cp:lastModifiedBy>
  <cp:lastPrinted>2007-01-24T12:25:30Z</cp:lastPrinted>
  <dcterms:created xsi:type="dcterms:W3CDTF">2007-01-08T23:08:42Z</dcterms:created>
  <dcterms:modified xsi:type="dcterms:W3CDTF">2014-03-28T09:18:41Z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